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edponcloud.sharepoint.com/teams/O365_EDPIR/Shared Documents/IR/2-Reporting/1-Results/2025/1H25/FINAL DOCUMENTS/"/>
    </mc:Choice>
  </mc:AlternateContent>
  <xr:revisionPtr revIDLastSave="11124" documentId="6_{96763027-2B77-423E-8112-A8BB4039699E}" xr6:coauthVersionLast="47" xr6:coauthVersionMax="47" xr10:uidLastSave="{8424F59D-5472-47B1-BFC6-8B2D0B8D693A}"/>
  <bookViews>
    <workbookView xWindow="28680" yWindow="-120" windowWidth="29040" windowHeight="15720" tabRatio="785" xr2:uid="{9F366F12-E235-4987-8946-9F3038DBE52C}"/>
  </bookViews>
  <sheets>
    <sheet name="Cover" sheetId="11" r:id="rId1"/>
    <sheet name="General Data" sheetId="48" r:id="rId2"/>
    <sheet name="Income Statement" sheetId="32" r:id="rId3"/>
    <sheet name="Balance Sheet" sheetId="38" r:id="rId4"/>
    <sheet name="Cash Flow" sheetId="39" r:id="rId5"/>
    <sheet name="Renewables, Clients &amp; EM" sheetId="45" r:id="rId6"/>
    <sheet name="Electricity Networks" sheetId="51" r:id="rId7"/>
    <sheet name="EDPR" sheetId="40" r:id="rId8"/>
    <sheet name="Ocean Winds" sheetId="50" r:id="rId9"/>
    <sheet name="Operating Data" sheetId="49" r:id="rId10"/>
    <sheet name="ESG" sheetId="4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02" i="40" l="1"/>
  <c r="AP202" i="40"/>
  <c r="AO202" i="40"/>
  <c r="AN202" i="40"/>
  <c r="AM202" i="40"/>
  <c r="AL202" i="40"/>
  <c r="Z57" i="38" l="1"/>
  <c r="AH17" i="48" l="1"/>
  <c r="AH19" i="48" s="1"/>
  <c r="AH18" i="48"/>
  <c r="AH5" i="40" l="1"/>
  <c r="AH66" i="40" l="1"/>
  <c r="AH48" i="40"/>
  <c r="AH62" i="40"/>
  <c r="AH88" i="40"/>
  <c r="AQ188" i="40"/>
  <c r="AH78" i="40"/>
  <c r="AH52" i="40"/>
  <c r="AH47" i="40" s="1"/>
  <c r="AH72" i="40"/>
  <c r="AH40" i="40"/>
  <c r="AH56" i="40"/>
  <c r="AH83" i="40"/>
  <c r="AH61" i="40" l="1"/>
  <c r="AH45" i="40" s="1"/>
  <c r="AH77" i="40"/>
  <c r="AH27" i="40"/>
  <c r="AH26" i="40"/>
  <c r="AH25" i="40"/>
  <c r="AH19" i="40"/>
  <c r="AH18" i="40"/>
  <c r="AH17" i="40"/>
  <c r="AH20" i="40" s="1"/>
  <c r="AH7" i="40"/>
  <c r="AH6" i="40"/>
  <c r="AH43" i="40" l="1"/>
  <c r="AH8" i="40"/>
  <c r="AH28" i="40"/>
  <c r="AM88" i="51" l="1"/>
  <c r="AQ253" i="51"/>
  <c r="AQ258" i="51"/>
  <c r="AH35" i="51" l="1"/>
  <c r="AH91" i="49"/>
  <c r="AH38" i="49"/>
  <c r="AI109" i="45"/>
  <c r="Z32" i="45"/>
  <c r="AJ12" i="39"/>
  <c r="AH50" i="51" l="1"/>
  <c r="AH160" i="51"/>
  <c r="AH115" i="51"/>
  <c r="AH49" i="51"/>
  <c r="AH82" i="51"/>
  <c r="AH131" i="51"/>
  <c r="Z38" i="45"/>
  <c r="Z37" i="45" s="1"/>
  <c r="AD48" i="32" l="1"/>
  <c r="AD59" i="32"/>
  <c r="AH23" i="48" l="1"/>
  <c r="N29" i="39" l="1"/>
  <c r="M29" i="39"/>
  <c r="AH11" i="39"/>
  <c r="AG11" i="39"/>
  <c r="AF11" i="39"/>
  <c r="AE11" i="39"/>
  <c r="AI11" i="39" l="1"/>
  <c r="AG18" i="48"/>
  <c r="AG19" i="48" s="1"/>
  <c r="AG17" i="48"/>
  <c r="AQ179" i="40" l="1"/>
  <c r="AQ178" i="40"/>
  <c r="AQ177" i="40"/>
  <c r="AQ176" i="40"/>
  <c r="AQ175" i="40"/>
  <c r="AQ39" i="40"/>
  <c r="AQ38" i="40"/>
  <c r="AQ37" i="40"/>
  <c r="AQ34" i="40"/>
  <c r="AQ33" i="40"/>
  <c r="AQ32" i="40"/>
  <c r="AQ31" i="40"/>
  <c r="AQ30" i="40"/>
  <c r="AQ29" i="40"/>
  <c r="AQ24" i="40"/>
  <c r="AQ23" i="40"/>
  <c r="AQ22" i="40"/>
  <c r="AQ21" i="40"/>
  <c r="AQ15" i="40"/>
  <c r="AQ14" i="40"/>
  <c r="AQ13" i="40"/>
  <c r="AQ12" i="40"/>
  <c r="AQ11" i="40"/>
  <c r="AQ10" i="40"/>
  <c r="AQ9" i="40"/>
  <c r="AG56" i="40" l="1"/>
  <c r="AQ314" i="40"/>
  <c r="AQ298" i="40"/>
  <c r="AQ294" i="40"/>
  <c r="AQ290" i="40"/>
  <c r="AQ280" i="40"/>
  <c r="AQ279" i="40"/>
  <c r="AQ326" i="40"/>
  <c r="AQ325" i="40"/>
  <c r="AQ324" i="40"/>
  <c r="AQ323" i="40"/>
  <c r="AQ321" i="40"/>
  <c r="AQ320" i="40"/>
  <c r="AQ319" i="40"/>
  <c r="AQ318" i="40"/>
  <c r="AQ317" i="40"/>
  <c r="AQ316" i="40"/>
  <c r="AQ315" i="40"/>
  <c r="AQ337" i="40"/>
  <c r="AQ300" i="40"/>
  <c r="AQ299" i="40"/>
  <c r="AQ297" i="40"/>
  <c r="AQ295" i="40"/>
  <c r="AQ293" i="40"/>
  <c r="AQ292" i="40"/>
  <c r="AQ291" i="40"/>
  <c r="AQ289" i="40"/>
  <c r="AQ288" i="40"/>
  <c r="AQ285" i="40"/>
  <c r="AQ284" i="40"/>
  <c r="AQ283" i="40"/>
  <c r="AQ282" i="40"/>
  <c r="AQ278" i="40"/>
  <c r="AQ277" i="40"/>
  <c r="AQ276" i="40"/>
  <c r="AQ275" i="40"/>
  <c r="AQ274" i="40"/>
  <c r="AQ273" i="40"/>
  <c r="AQ112" i="40"/>
  <c r="AQ114" i="40"/>
  <c r="AQ113" i="40"/>
  <c r="AQ157" i="40"/>
  <c r="AQ156" i="40"/>
  <c r="AQ155" i="40"/>
  <c r="AQ154" i="40"/>
  <c r="AQ152" i="40"/>
  <c r="AQ151" i="40"/>
  <c r="AQ150" i="40"/>
  <c r="AQ149" i="40"/>
  <c r="AQ148" i="40"/>
  <c r="AQ147" i="40"/>
  <c r="AQ146" i="40"/>
  <c r="AQ145" i="40"/>
  <c r="AQ144" i="40"/>
  <c r="AQ143" i="40"/>
  <c r="AQ140" i="40"/>
  <c r="AQ139" i="40"/>
  <c r="AQ138" i="40"/>
  <c r="AQ137" i="40"/>
  <c r="AQ135" i="40"/>
  <c r="AQ134" i="40"/>
  <c r="AQ133" i="40"/>
  <c r="AQ132" i="40"/>
  <c r="AQ131" i="40"/>
  <c r="AQ130" i="40"/>
  <c r="AQ129" i="40"/>
  <c r="AQ128" i="40"/>
  <c r="AQ127" i="40"/>
  <c r="AQ126" i="40"/>
  <c r="AQ209" i="40"/>
  <c r="AQ201" i="40"/>
  <c r="AQ191" i="40"/>
  <c r="AQ253" i="40"/>
  <c r="AQ252" i="40"/>
  <c r="AQ251" i="40"/>
  <c r="AQ250" i="40"/>
  <c r="AQ249" i="40"/>
  <c r="AQ248" i="40"/>
  <c r="AQ247" i="40"/>
  <c r="AQ208" i="40"/>
  <c r="AQ200" i="40"/>
  <c r="AQ190" i="40"/>
  <c r="AQ207" i="40"/>
  <c r="AQ199" i="40"/>
  <c r="AQ189" i="40"/>
  <c r="AQ244" i="40"/>
  <c r="AQ243" i="40"/>
  <c r="AQ242" i="40"/>
  <c r="AQ241" i="40"/>
  <c r="AQ206" i="40"/>
  <c r="AQ205" i="40"/>
  <c r="AQ204" i="40"/>
  <c r="AQ203" i="40"/>
  <c r="AQ198" i="40"/>
  <c r="AQ197" i="40"/>
  <c r="AQ196" i="40"/>
  <c r="AQ195" i="40"/>
  <c r="AQ194" i="40"/>
  <c r="AQ193" i="40"/>
  <c r="AQ192" i="40"/>
  <c r="AG5" i="40"/>
  <c r="AQ5" i="40" s="1"/>
  <c r="AQ110" i="40"/>
  <c r="AQ109" i="40"/>
  <c r="AQ240" i="40"/>
  <c r="AQ107" i="40"/>
  <c r="AQ4" i="40"/>
  <c r="AQ245" i="40" l="1"/>
  <c r="AQ108" i="40"/>
  <c r="AQ246" i="40"/>
  <c r="AQ239" i="40"/>
  <c r="AQ308" i="40" l="1"/>
  <c r="AQ116" i="40"/>
  <c r="AQ115" i="40"/>
  <c r="AQ111" i="40"/>
  <c r="AQ106" i="40"/>
  <c r="Y70" i="40" l="1"/>
  <c r="Y66" i="40"/>
  <c r="Y48" i="40"/>
  <c r="R29" i="39"/>
  <c r="R4" i="39"/>
  <c r="Y72" i="40" l="1"/>
  <c r="Y62" i="40"/>
  <c r="Y52" i="40"/>
  <c r="Y88" i="40"/>
  <c r="Y78" i="40"/>
  <c r="Q55" i="45"/>
  <c r="R34" i="39"/>
  <c r="Y61" i="40"/>
  <c r="Y83" i="40"/>
  <c r="Y56" i="40"/>
  <c r="Y47" i="40" s="1"/>
  <c r="Q38" i="45"/>
  <c r="Q37" i="45" s="1"/>
  <c r="Q32" i="45"/>
  <c r="Y45" i="40" l="1"/>
  <c r="Y43" i="40" s="1"/>
  <c r="Y77" i="40"/>
  <c r="Y62" i="32"/>
  <c r="Y38" i="32" l="1"/>
  <c r="Z54" i="46"/>
  <c r="Z53" i="46"/>
  <c r="Z52" i="46"/>
  <c r="Z51" i="46"/>
  <c r="Z50" i="46"/>
  <c r="Z49" i="46"/>
  <c r="Z47" i="46"/>
  <c r="Z46" i="46"/>
  <c r="Z45" i="46"/>
  <c r="Z43" i="46"/>
  <c r="Z42" i="46"/>
  <c r="Z41" i="46"/>
  <c r="Z37" i="46"/>
  <c r="Z36" i="46"/>
  <c r="Z35" i="46"/>
  <c r="Z33" i="46"/>
  <c r="Z32" i="46"/>
  <c r="Z31" i="46"/>
  <c r="Z30" i="46"/>
  <c r="Z28" i="46"/>
  <c r="Z27" i="46"/>
  <c r="Z26" i="46"/>
  <c r="Z22" i="46"/>
  <c r="Z21" i="46"/>
  <c r="Z20" i="46"/>
  <c r="Z18" i="46"/>
  <c r="Z17" i="46"/>
  <c r="Z15" i="46"/>
  <c r="Z14" i="46"/>
  <c r="Z12" i="46"/>
  <c r="Z11" i="46"/>
  <c r="Z10" i="46"/>
  <c r="Z8" i="46"/>
  <c r="Z7" i="46"/>
  <c r="Z6" i="46"/>
  <c r="Z4" i="46"/>
  <c r="Z190" i="49"/>
  <c r="Z188" i="49"/>
  <c r="Z187" i="49"/>
  <c r="Z186" i="49"/>
  <c r="Z185" i="49"/>
  <c r="Z183" i="49"/>
  <c r="Z182" i="49"/>
  <c r="Z181" i="49"/>
  <c r="Z179" i="49"/>
  <c r="Z178" i="49"/>
  <c r="Z177" i="49"/>
  <c r="Z176" i="49"/>
  <c r="Z173" i="49"/>
  <c r="Z172" i="49"/>
  <c r="Z169" i="49"/>
  <c r="Z168" i="49"/>
  <c r="Z165" i="49"/>
  <c r="Z164" i="49"/>
  <c r="Z163" i="49"/>
  <c r="Z162" i="49"/>
  <c r="Z161" i="49"/>
  <c r="Z160" i="49"/>
  <c r="Z158" i="49"/>
  <c r="Z157" i="49"/>
  <c r="Z153" i="49"/>
  <c r="Z151" i="49"/>
  <c r="Z150" i="49"/>
  <c r="Z149" i="49"/>
  <c r="Z147" i="49"/>
  <c r="Z146" i="49"/>
  <c r="Z145" i="49"/>
  <c r="Z143" i="49"/>
  <c r="Z142" i="49"/>
  <c r="Z141" i="49"/>
  <c r="Z140" i="49"/>
  <c r="Z137" i="49"/>
  <c r="Z136" i="49"/>
  <c r="Z135" i="49"/>
  <c r="Z132" i="49"/>
  <c r="Z131" i="49"/>
  <c r="Z128" i="49"/>
  <c r="Z127" i="49"/>
  <c r="Z126" i="49"/>
  <c r="Z125" i="49"/>
  <c r="Z124" i="49"/>
  <c r="Z123" i="49"/>
  <c r="Z120" i="49"/>
  <c r="Z118" i="49"/>
  <c r="Z117" i="49"/>
  <c r="Z116" i="49"/>
  <c r="Z115" i="49"/>
  <c r="Z114" i="49"/>
  <c r="Z112" i="49"/>
  <c r="Z110" i="49"/>
  <c r="Z109" i="49"/>
  <c r="Z108" i="49"/>
  <c r="Z104" i="49"/>
  <c r="Z103" i="49"/>
  <c r="Z102" i="49"/>
  <c r="Z101" i="49"/>
  <c r="Z99" i="49"/>
  <c r="Z97" i="49"/>
  <c r="Z94" i="49"/>
  <c r="AF91" i="49"/>
  <c r="Z91" i="49" s="1"/>
  <c r="AE91" i="49"/>
  <c r="AD91" i="49"/>
  <c r="AC91" i="49"/>
  <c r="AF89" i="49"/>
  <c r="Z89" i="49" s="1"/>
  <c r="AE89" i="49"/>
  <c r="AD89" i="49"/>
  <c r="AC89" i="49"/>
  <c r="Z88" i="49"/>
  <c r="Z86" i="49"/>
  <c r="AE85" i="49"/>
  <c r="AD85" i="49"/>
  <c r="AC85" i="49"/>
  <c r="Z83" i="49"/>
  <c r="AE82" i="49"/>
  <c r="AD82" i="49"/>
  <c r="AC82" i="49"/>
  <c r="Z81" i="49"/>
  <c r="Z80" i="49"/>
  <c r="Z79" i="49"/>
  <c r="Z78" i="49"/>
  <c r="Z77" i="49"/>
  <c r="Z74" i="49"/>
  <c r="Z72" i="49"/>
  <c r="AF70" i="49"/>
  <c r="Z70" i="49" s="1"/>
  <c r="AE70" i="49"/>
  <c r="AD70" i="49"/>
  <c r="AC70" i="49"/>
  <c r="Z69" i="49"/>
  <c r="Z68" i="49"/>
  <c r="Z67" i="49"/>
  <c r="Z65" i="49"/>
  <c r="AE64" i="49"/>
  <c r="AD64" i="49"/>
  <c r="AC64" i="49"/>
  <c r="Z63" i="49"/>
  <c r="Z60" i="49"/>
  <c r="Z59" i="49"/>
  <c r="Z56" i="49"/>
  <c r="Y91" i="49"/>
  <c r="Y89" i="49"/>
  <c r="Y85" i="49"/>
  <c r="Y82" i="49"/>
  <c r="Y70" i="49"/>
  <c r="Y64" i="49"/>
  <c r="Z53" i="49"/>
  <c r="Z52" i="49"/>
  <c r="Z51" i="49"/>
  <c r="Z50" i="49"/>
  <c r="Z48" i="49"/>
  <c r="Z44" i="49"/>
  <c r="Z43" i="49"/>
  <c r="Z41" i="49"/>
  <c r="AF38" i="49"/>
  <c r="Z38" i="49" s="1"/>
  <c r="AE38" i="49"/>
  <c r="AD38" i="49"/>
  <c r="AC38" i="49"/>
  <c r="Z37" i="49"/>
  <c r="AE36" i="49"/>
  <c r="AD36" i="49"/>
  <c r="AC36" i="49"/>
  <c r="Z35" i="49"/>
  <c r="Z33" i="49"/>
  <c r="AE32" i="49"/>
  <c r="AD32" i="49"/>
  <c r="AC32" i="49"/>
  <c r="Z30" i="49"/>
  <c r="AE29" i="49"/>
  <c r="AD29" i="49"/>
  <c r="AC29" i="49"/>
  <c r="Z28" i="49"/>
  <c r="Z27" i="49"/>
  <c r="Z26" i="49"/>
  <c r="Z25" i="49"/>
  <c r="Z24" i="49"/>
  <c r="Z23" i="49"/>
  <c r="Z21" i="49"/>
  <c r="AF18" i="49"/>
  <c r="Z18" i="49" s="1"/>
  <c r="AE18" i="49"/>
  <c r="AD18" i="49"/>
  <c r="AC18" i="49"/>
  <c r="Z17" i="49"/>
  <c r="Z16" i="49"/>
  <c r="Z15" i="49"/>
  <c r="Z13" i="49"/>
  <c r="AE12" i="49"/>
  <c r="AD12" i="49"/>
  <c r="AC12" i="49"/>
  <c r="Z11" i="49"/>
  <c r="Z10" i="49"/>
  <c r="Z8" i="49"/>
  <c r="Z7" i="49"/>
  <c r="Z6" i="49"/>
  <c r="Z4" i="49"/>
  <c r="Y38" i="49"/>
  <c r="Y36" i="49"/>
  <c r="Y32" i="49"/>
  <c r="Y29" i="49"/>
  <c r="Y18" i="49"/>
  <c r="Y12" i="49"/>
  <c r="AC75" i="49" l="1"/>
  <c r="AE5" i="49"/>
  <c r="AE22" i="49"/>
  <c r="AE42" i="49"/>
  <c r="AD42" i="49"/>
  <c r="AC57" i="49"/>
  <c r="AD57" i="49"/>
  <c r="AD95" i="49"/>
  <c r="AC5" i="49"/>
  <c r="AC22" i="49"/>
  <c r="AC9" i="49"/>
  <c r="Y75" i="49"/>
  <c r="AE9" i="49"/>
  <c r="AD9" i="49"/>
  <c r="AF42" i="49"/>
  <c r="Z42" i="49" s="1"/>
  <c r="AF75" i="49"/>
  <c r="Z75" i="49" s="1"/>
  <c r="AE95" i="49"/>
  <c r="Y57" i="49"/>
  <c r="Y95" i="49"/>
  <c r="AC42" i="49"/>
  <c r="Y42" i="49"/>
  <c r="AF95" i="49"/>
  <c r="Z95" i="49" s="1"/>
  <c r="AF29" i="49"/>
  <c r="Z29" i="49" s="1"/>
  <c r="AF61" i="49"/>
  <c r="Z61" i="49" s="1"/>
  <c r="AC95" i="49"/>
  <c r="AD61" i="49"/>
  <c r="AD22" i="49"/>
  <c r="AF32" i="49"/>
  <c r="Z32" i="49" s="1"/>
  <c r="AF57" i="49"/>
  <c r="Z57" i="49" s="1"/>
  <c r="AC61" i="49"/>
  <c r="Z96" i="49"/>
  <c r="AD5" i="49"/>
  <c r="AE57" i="49"/>
  <c r="Z58" i="49"/>
  <c r="Z19" i="49"/>
  <c r="Y22" i="49"/>
  <c r="AF5" i="49"/>
  <c r="Z5" i="49" s="1"/>
  <c r="AF9" i="49"/>
  <c r="Z9" i="49" s="1"/>
  <c r="AF85" i="49"/>
  <c r="Z85" i="49" s="1"/>
  <c r="AE61" i="49"/>
  <c r="AF64" i="49"/>
  <c r="Z64" i="49" s="1"/>
  <c r="AD75" i="49"/>
  <c r="AE75" i="49"/>
  <c r="AF82" i="49"/>
  <c r="Z82" i="49" s="1"/>
  <c r="Z76" i="49"/>
  <c r="Y9" i="49"/>
  <c r="Z39" i="49"/>
  <c r="Z62" i="49"/>
  <c r="Z71" i="49"/>
  <c r="Z90" i="49"/>
  <c r="AF12" i="49"/>
  <c r="Z12" i="49" s="1"/>
  <c r="AF22" i="49"/>
  <c r="Z22" i="49" s="1"/>
  <c r="AF36" i="49"/>
  <c r="Z36" i="49" s="1"/>
  <c r="Y61" i="49"/>
  <c r="Z92" i="49"/>
  <c r="Y5" i="49"/>
  <c r="Z68" i="40"/>
  <c r="Z308" i="40"/>
  <c r="Z339" i="40"/>
  <c r="Z337" i="40"/>
  <c r="Z335" i="40"/>
  <c r="Z333" i="40"/>
  <c r="Z332" i="40"/>
  <c r="Z331" i="40"/>
  <c r="Z330" i="40"/>
  <c r="Z326" i="40"/>
  <c r="Z325" i="40"/>
  <c r="Z324" i="40"/>
  <c r="Z323" i="40"/>
  <c r="Z322" i="40"/>
  <c r="Z321" i="40"/>
  <c r="Z320" i="40"/>
  <c r="Z319" i="40"/>
  <c r="Z318" i="40"/>
  <c r="Z317" i="40"/>
  <c r="Z316" i="40"/>
  <c r="Z315" i="40"/>
  <c r="Z311" i="40"/>
  <c r="Z310" i="40"/>
  <c r="Z306" i="40"/>
  <c r="Z304" i="40"/>
  <c r="Z300" i="40" l="1"/>
  <c r="Z299" i="40"/>
  <c r="Z298" i="40"/>
  <c r="Z297" i="40"/>
  <c r="Z296" i="40"/>
  <c r="Z295" i="40"/>
  <c r="Z294" i="40"/>
  <c r="Z293" i="40"/>
  <c r="Z292" i="40"/>
  <c r="Z291" i="40"/>
  <c r="Z290" i="40"/>
  <c r="Z289" i="40"/>
  <c r="Z288" i="40"/>
  <c r="Z285" i="40"/>
  <c r="Z284" i="40"/>
  <c r="Z283" i="40"/>
  <c r="Z282" i="40"/>
  <c r="Z281" i="40"/>
  <c r="Z280" i="40"/>
  <c r="Z279" i="40"/>
  <c r="Z278" i="40"/>
  <c r="Z277" i="40"/>
  <c r="Z276" i="40"/>
  <c r="Z275" i="40"/>
  <c r="Z274" i="40"/>
  <c r="Z273" i="40"/>
  <c r="Z213" i="40"/>
  <c r="Z214" i="40"/>
  <c r="Z215" i="40"/>
  <c r="Z216" i="40"/>
  <c r="Z217" i="40"/>
  <c r="Z218" i="40"/>
  <c r="Z219" i="40"/>
  <c r="Z220" i="40"/>
  <c r="Z221" i="40"/>
  <c r="Z222" i="40"/>
  <c r="Z223" i="40"/>
  <c r="Z224" i="40"/>
  <c r="Z225" i="40"/>
  <c r="Z227" i="40"/>
  <c r="Z228" i="40"/>
  <c r="Z229" i="40"/>
  <c r="Z230" i="40"/>
  <c r="Z231" i="40"/>
  <c r="Z232" i="40"/>
  <c r="Z233" i="40"/>
  <c r="Z234" i="40"/>
  <c r="Z235" i="40"/>
  <c r="Z236" i="40"/>
  <c r="Z237" i="40"/>
  <c r="Z239" i="40"/>
  <c r="Z240" i="40"/>
  <c r="Z241" i="40"/>
  <c r="Z242" i="40"/>
  <c r="Z243" i="40"/>
  <c r="Z244" i="40"/>
  <c r="Z245" i="40"/>
  <c r="Z246" i="40"/>
  <c r="Z247" i="40"/>
  <c r="Z248" i="40"/>
  <c r="Z249" i="40"/>
  <c r="Z250" i="40"/>
  <c r="Z251" i="40"/>
  <c r="Z252" i="40"/>
  <c r="Z253" i="40"/>
  <c r="Z254" i="40"/>
  <c r="Z255" i="40"/>
  <c r="Z256" i="40"/>
  <c r="Z257" i="40"/>
  <c r="Z258" i="40"/>
  <c r="Z259" i="40"/>
  <c r="Z260" i="40"/>
  <c r="Z261" i="40"/>
  <c r="Z262" i="40"/>
  <c r="Z263" i="40"/>
  <c r="Z264" i="40"/>
  <c r="Z265" i="40"/>
  <c r="Z266" i="40"/>
  <c r="Z267" i="40"/>
  <c r="Z268" i="40"/>
  <c r="Z269" i="40"/>
  <c r="Z270" i="40"/>
  <c r="Z209" i="40"/>
  <c r="Z208" i="40"/>
  <c r="Z207" i="40"/>
  <c r="Z206" i="40"/>
  <c r="Z205" i="40"/>
  <c r="Z204" i="40"/>
  <c r="Z203" i="40"/>
  <c r="Z202" i="40"/>
  <c r="Z201" i="40"/>
  <c r="Z200" i="40"/>
  <c r="Z199" i="40"/>
  <c r="Z198" i="40"/>
  <c r="Z197" i="40"/>
  <c r="Z196" i="40"/>
  <c r="Z195" i="40"/>
  <c r="Z194" i="40"/>
  <c r="Z193" i="40"/>
  <c r="Z192" i="40"/>
  <c r="Z191" i="40"/>
  <c r="Z190" i="40"/>
  <c r="Z189" i="40"/>
  <c r="Z188" i="40"/>
  <c r="Z157" i="40"/>
  <c r="Z156" i="40"/>
  <c r="Z155" i="40"/>
  <c r="Z154" i="40"/>
  <c r="Z153" i="40"/>
  <c r="Z152" i="40"/>
  <c r="Z151" i="40"/>
  <c r="Z150" i="40"/>
  <c r="Z149" i="40"/>
  <c r="Z148" i="40"/>
  <c r="Z147" i="40"/>
  <c r="Z146" i="40"/>
  <c r="Z145" i="40"/>
  <c r="Z144" i="40"/>
  <c r="Z143" i="40"/>
  <c r="Z184" i="40"/>
  <c r="Z183" i="40"/>
  <c r="Z182" i="40"/>
  <c r="Z181" i="40"/>
  <c r="Z179" i="40"/>
  <c r="Z178" i="40"/>
  <c r="Z177" i="40"/>
  <c r="Z176" i="40"/>
  <c r="Z175" i="40"/>
  <c r="Z173" i="40"/>
  <c r="Z172" i="40"/>
  <c r="Z171" i="40"/>
  <c r="Z170" i="40"/>
  <c r="Z169" i="40"/>
  <c r="Z168" i="40"/>
  <c r="Z167" i="40"/>
  <c r="Z164" i="40"/>
  <c r="Z163" i="40"/>
  <c r="Z162" i="40"/>
  <c r="Z161" i="40"/>
  <c r="Z160" i="40"/>
  <c r="Z140" i="40"/>
  <c r="Z139" i="40"/>
  <c r="Z138" i="40"/>
  <c r="Z137" i="40"/>
  <c r="Z136" i="40"/>
  <c r="Z135" i="40"/>
  <c r="Z134" i="40"/>
  <c r="Z133" i="40"/>
  <c r="Z132" i="40"/>
  <c r="Z131" i="40"/>
  <c r="Z130" i="40"/>
  <c r="Z129" i="40"/>
  <c r="Z128" i="40"/>
  <c r="Z127" i="40"/>
  <c r="Z126" i="40"/>
  <c r="Z122" i="40"/>
  <c r="Z121" i="40"/>
  <c r="Z120" i="40"/>
  <c r="Z119" i="40"/>
  <c r="Z118" i="40"/>
  <c r="Z116" i="40"/>
  <c r="Z115" i="40"/>
  <c r="Z114" i="40"/>
  <c r="Z113" i="40"/>
  <c r="Z112" i="40"/>
  <c r="Z111" i="40"/>
  <c r="Z110" i="40"/>
  <c r="Z109" i="40"/>
  <c r="Z108" i="40"/>
  <c r="Z107" i="40"/>
  <c r="Z106" i="40"/>
  <c r="Z104" i="40"/>
  <c r="Z103" i="40"/>
  <c r="Z102" i="40"/>
  <c r="Z101" i="40"/>
  <c r="Z100" i="40"/>
  <c r="Z99" i="40"/>
  <c r="Z98" i="40"/>
  <c r="Z97" i="40"/>
  <c r="Z96" i="40"/>
  <c r="Z95" i="40"/>
  <c r="Z94" i="40"/>
  <c r="Z90" i="40"/>
  <c r="Z89" i="40"/>
  <c r="AE88" i="40"/>
  <c r="Z86" i="40"/>
  <c r="Z85" i="40"/>
  <c r="Z84" i="40"/>
  <c r="AD83" i="40"/>
  <c r="AC83" i="40"/>
  <c r="Z81" i="40"/>
  <c r="Z80" i="40"/>
  <c r="AD78" i="40"/>
  <c r="AC78" i="40"/>
  <c r="Z75" i="40"/>
  <c r="Z74" i="40"/>
  <c r="Z73" i="40"/>
  <c r="Z71" i="40"/>
  <c r="AC70" i="40"/>
  <c r="Z70" i="40"/>
  <c r="Z69" i="40"/>
  <c r="Z65" i="40"/>
  <c r="Z64" i="40"/>
  <c r="AC62" i="40"/>
  <c r="Z58" i="40"/>
  <c r="AC56" i="40"/>
  <c r="Z55" i="40"/>
  <c r="Z54" i="40"/>
  <c r="Z51" i="40"/>
  <c r="Z50" i="40"/>
  <c r="AG88" i="40"/>
  <c r="AC48" i="40" l="1"/>
  <c r="AF83" i="40"/>
  <c r="AE48" i="40"/>
  <c r="AD72" i="40"/>
  <c r="AC88" i="40"/>
  <c r="AC77" i="40" s="1"/>
  <c r="AD66" i="40"/>
  <c r="AD88" i="40"/>
  <c r="AD77" i="40" s="1"/>
  <c r="AF72" i="40"/>
  <c r="AD52" i="40"/>
  <c r="AC66" i="40"/>
  <c r="AC61" i="40" s="1"/>
  <c r="AC72" i="40"/>
  <c r="AC52" i="40"/>
  <c r="AD56" i="40"/>
  <c r="AF66" i="40"/>
  <c r="Z66" i="40" s="1"/>
  <c r="Z67" i="40"/>
  <c r="AF48" i="40"/>
  <c r="Z48" i="40" s="1"/>
  <c r="Z49" i="40"/>
  <c r="AF52" i="40"/>
  <c r="Z52" i="40" s="1"/>
  <c r="Z53" i="40"/>
  <c r="AD62" i="40"/>
  <c r="AF88" i="40"/>
  <c r="AF56" i="40"/>
  <c r="Z56" i="40" s="1"/>
  <c r="Z57" i="40"/>
  <c r="AF62" i="40"/>
  <c r="Z63" i="40"/>
  <c r="AF78" i="40"/>
  <c r="Z79" i="40"/>
  <c r="AD48" i="40"/>
  <c r="AG48" i="40"/>
  <c r="AG62" i="40"/>
  <c r="AG83" i="40"/>
  <c r="AG52" i="40"/>
  <c r="AG78" i="40"/>
  <c r="AG66" i="40"/>
  <c r="AE83" i="40"/>
  <c r="AE66" i="40"/>
  <c r="AE72" i="40"/>
  <c r="AE56" i="40"/>
  <c r="AE62" i="40"/>
  <c r="AE61" i="40" s="1"/>
  <c r="AE52" i="40"/>
  <c r="AE78" i="40"/>
  <c r="AC47" i="40"/>
  <c r="AD47" i="40" l="1"/>
  <c r="AD45" i="40" s="1"/>
  <c r="AD43" i="40" s="1"/>
  <c r="AD61" i="40"/>
  <c r="AG77" i="40"/>
  <c r="AE47" i="40"/>
  <c r="AE45" i="40" s="1"/>
  <c r="AG47" i="40"/>
  <c r="AF47" i="40"/>
  <c r="AF61" i="40"/>
  <c r="Z61" i="40" s="1"/>
  <c r="Z62" i="40"/>
  <c r="AF77" i="40"/>
  <c r="Z78" i="40"/>
  <c r="AE77" i="40"/>
  <c r="AC45" i="40"/>
  <c r="AC43" i="40" s="1"/>
  <c r="AF45" i="40" l="1"/>
  <c r="Z47" i="40"/>
  <c r="AE43" i="40"/>
  <c r="AF43" i="40" l="1"/>
  <c r="Z43" i="40" s="1"/>
  <c r="Z45" i="40"/>
  <c r="AG72" i="40"/>
  <c r="AG61" i="40" s="1"/>
  <c r="AG45" i="40" s="1"/>
  <c r="AG43" i="40" s="1"/>
  <c r="AG27" i="40" l="1"/>
  <c r="AQ27" i="40" s="1"/>
  <c r="AG26" i="40"/>
  <c r="AQ26" i="40" s="1"/>
  <c r="AG25" i="40"/>
  <c r="AQ25" i="40" s="1"/>
  <c r="AG19" i="40"/>
  <c r="AQ19" i="40" s="1"/>
  <c r="AG18" i="40"/>
  <c r="AQ18" i="40" s="1"/>
  <c r="AG17" i="40"/>
  <c r="AQ17" i="40" s="1"/>
  <c r="AG7" i="40"/>
  <c r="AQ7" i="40" s="1"/>
  <c r="AG6" i="40"/>
  <c r="AQ6" i="40" s="1"/>
  <c r="Z34" i="40"/>
  <c r="Z33" i="40"/>
  <c r="Z32" i="40"/>
  <c r="Z31" i="40"/>
  <c r="Z30" i="40"/>
  <c r="Z29" i="40"/>
  <c r="AF27" i="40"/>
  <c r="Z27" i="40" s="1"/>
  <c r="AE27" i="40"/>
  <c r="AD27" i="40"/>
  <c r="AC27" i="40"/>
  <c r="AF26" i="40"/>
  <c r="Z26" i="40" s="1"/>
  <c r="AE26" i="40"/>
  <c r="AD26" i="40"/>
  <c r="AC26" i="40"/>
  <c r="AF25" i="40"/>
  <c r="Z25" i="40" s="1"/>
  <c r="AE25" i="40"/>
  <c r="AD25" i="40"/>
  <c r="AC25" i="40"/>
  <c r="Z24" i="40"/>
  <c r="Z23" i="40"/>
  <c r="Z22" i="40"/>
  <c r="Z21" i="40"/>
  <c r="AF19" i="40"/>
  <c r="Z19" i="40" s="1"/>
  <c r="AE19" i="40"/>
  <c r="AD19" i="40"/>
  <c r="AC19" i="40"/>
  <c r="AF18" i="40"/>
  <c r="Z18" i="40" s="1"/>
  <c r="AE18" i="40"/>
  <c r="AD18" i="40"/>
  <c r="AC18" i="40"/>
  <c r="AF17" i="40"/>
  <c r="Z17" i="40" s="1"/>
  <c r="AE17" i="40"/>
  <c r="AD17" i="40"/>
  <c r="AC17" i="40"/>
  <c r="Z16" i="40"/>
  <c r="Z15" i="40"/>
  <c r="AC20" i="40"/>
  <c r="Z14" i="40"/>
  <c r="Z13" i="40"/>
  <c r="Z12" i="40"/>
  <c r="Z11" i="40"/>
  <c r="Z10" i="40"/>
  <c r="Z9" i="40"/>
  <c r="AF7" i="40"/>
  <c r="Z7" i="40" s="1"/>
  <c r="AE7" i="40"/>
  <c r="AD7" i="40"/>
  <c r="AC7" i="40"/>
  <c r="AF6" i="40"/>
  <c r="Z6" i="40" s="1"/>
  <c r="AE6" i="40"/>
  <c r="AD6" i="40"/>
  <c r="AC6" i="40"/>
  <c r="AF5" i="40"/>
  <c r="Z5" i="40" s="1"/>
  <c r="AE5" i="40"/>
  <c r="AD5" i="40"/>
  <c r="AC5" i="40"/>
  <c r="Z4" i="40"/>
  <c r="AC8" i="40"/>
  <c r="AG40" i="40"/>
  <c r="AQ40" i="40" s="1"/>
  <c r="Z39" i="40"/>
  <c r="Z38" i="40"/>
  <c r="AG28" i="40" l="1"/>
  <c r="AQ28" i="40" s="1"/>
  <c r="AE40" i="40"/>
  <c r="AF40" i="40"/>
  <c r="Z40" i="40" s="1"/>
  <c r="Z37" i="40"/>
  <c r="AD20" i="40"/>
  <c r="AD40" i="40"/>
  <c r="AC40" i="40"/>
  <c r="Y40" i="40"/>
  <c r="AE20" i="40"/>
  <c r="AC28" i="40"/>
  <c r="AD8" i="40"/>
  <c r="AD28" i="40"/>
  <c r="AE8" i="40"/>
  <c r="AE28" i="40"/>
  <c r="AG8" i="40"/>
  <c r="AQ8" i="40" s="1"/>
  <c r="AF28" i="40"/>
  <c r="Z28" i="40" s="1"/>
  <c r="AF20" i="40"/>
  <c r="Z20" i="40" s="1"/>
  <c r="AF8" i="40"/>
  <c r="Z8" i="40" s="1"/>
  <c r="AG20" i="40"/>
  <c r="AQ20" i="40" s="1"/>
  <c r="AF264" i="51"/>
  <c r="AQ203" i="51" l="1"/>
  <c r="AQ202" i="51"/>
  <c r="Z213" i="51"/>
  <c r="Z212" i="51"/>
  <c r="Z211" i="51"/>
  <c r="Z210" i="51"/>
  <c r="Z209" i="51"/>
  <c r="Z208" i="51"/>
  <c r="Z206" i="51"/>
  <c r="Z204" i="51"/>
  <c r="Z203" i="51"/>
  <c r="Z202" i="51"/>
  <c r="Y15" i="51"/>
  <c r="Y14" i="51"/>
  <c r="Y13" i="51"/>
  <c r="Z199" i="51"/>
  <c r="Z198" i="51"/>
  <c r="AE197" i="51"/>
  <c r="AC197" i="51"/>
  <c r="Z196" i="51"/>
  <c r="Z195" i="51"/>
  <c r="Z194" i="51"/>
  <c r="Z193" i="51"/>
  <c r="Z192" i="51"/>
  <c r="Z191" i="51"/>
  <c r="Z190" i="51"/>
  <c r="Z189" i="51"/>
  <c r="AE188" i="51"/>
  <c r="AC188" i="51"/>
  <c r="Z187" i="51"/>
  <c r="Z186" i="51"/>
  <c r="Z185" i="51"/>
  <c r="Z184" i="51"/>
  <c r="AF156" i="51"/>
  <c r="AD207" i="51" l="1"/>
  <c r="AF207" i="51"/>
  <c r="Z207" i="51" s="1"/>
  <c r="AC207" i="51"/>
  <c r="Y207" i="51"/>
  <c r="Z205" i="51"/>
  <c r="AE207" i="51"/>
  <c r="Z153" i="51"/>
  <c r="Z152" i="51"/>
  <c r="Z151" i="51"/>
  <c r="Z150" i="51"/>
  <c r="Z149" i="51"/>
  <c r="Z148" i="51"/>
  <c r="Z147" i="51"/>
  <c r="Z146" i="51"/>
  <c r="Z145" i="51"/>
  <c r="Z144" i="51"/>
  <c r="Y12" i="51"/>
  <c r="AF114" i="51"/>
  <c r="Z106" i="51"/>
  <c r="Z105" i="51"/>
  <c r="Z104" i="51"/>
  <c r="Z103" i="51"/>
  <c r="Z102" i="51"/>
  <c r="Z101" i="51"/>
  <c r="Z100" i="51"/>
  <c r="Z99" i="51"/>
  <c r="Z98" i="51"/>
  <c r="Z97" i="51"/>
  <c r="Z96" i="51"/>
  <c r="Y11" i="51"/>
  <c r="Y10" i="51" l="1"/>
  <c r="Z17" i="51"/>
  <c r="Z16" i="51"/>
  <c r="AE15" i="51"/>
  <c r="AC15" i="51"/>
  <c r="AE14" i="51"/>
  <c r="AC14" i="51"/>
  <c r="AE13" i="51"/>
  <c r="AC13" i="51"/>
  <c r="AE12" i="51"/>
  <c r="AC12" i="51"/>
  <c r="AE11" i="51"/>
  <c r="AC11" i="51"/>
  <c r="Z9" i="51"/>
  <c r="Z8" i="51"/>
  <c r="Z7" i="51"/>
  <c r="Z6" i="51"/>
  <c r="Z5" i="51"/>
  <c r="Z4" i="51"/>
  <c r="AE10" i="51" l="1"/>
  <c r="AC10" i="51"/>
  <c r="R110" i="45" l="1"/>
  <c r="R109" i="45"/>
  <c r="R100" i="45"/>
  <c r="R99" i="45"/>
  <c r="R90" i="45"/>
  <c r="R89" i="45"/>
  <c r="R88" i="45"/>
  <c r="R87" i="45"/>
  <c r="R85" i="45"/>
  <c r="R84" i="45"/>
  <c r="R83" i="45"/>
  <c r="R82" i="45"/>
  <c r="R80" i="45"/>
  <c r="R79" i="45"/>
  <c r="R78" i="45"/>
  <c r="R77" i="45"/>
  <c r="R76" i="45"/>
  <c r="R75" i="45"/>
  <c r="R74" i="45"/>
  <c r="R73" i="45"/>
  <c r="R72" i="45"/>
  <c r="R71" i="45"/>
  <c r="R67" i="45"/>
  <c r="R66" i="45"/>
  <c r="R65" i="45"/>
  <c r="R64" i="45"/>
  <c r="R63" i="45"/>
  <c r="R62" i="45"/>
  <c r="R59" i="45" l="1"/>
  <c r="R58" i="45"/>
  <c r="R57" i="45"/>
  <c r="R56" i="45"/>
  <c r="R53" i="45"/>
  <c r="R52" i="45"/>
  <c r="R49" i="45"/>
  <c r="R48" i="45"/>
  <c r="R45" i="45"/>
  <c r="R44" i="45"/>
  <c r="R43" i="45"/>
  <c r="R41" i="45"/>
  <c r="R40" i="45"/>
  <c r="R39" i="45"/>
  <c r="R34" i="45"/>
  <c r="W32" i="45"/>
  <c r="R33" i="45"/>
  <c r="R20" i="45"/>
  <c r="R19" i="45"/>
  <c r="R18" i="45"/>
  <c r="R14" i="45"/>
  <c r="R13" i="45"/>
  <c r="R12" i="45"/>
  <c r="R11" i="45"/>
  <c r="R10" i="45"/>
  <c r="R9" i="45"/>
  <c r="R8" i="45"/>
  <c r="R7" i="45"/>
  <c r="R6" i="45"/>
  <c r="R5" i="45"/>
  <c r="R4" i="45"/>
  <c r="S33" i="39"/>
  <c r="S32" i="39"/>
  <c r="S31" i="39"/>
  <c r="S30" i="39"/>
  <c r="X29" i="39"/>
  <c r="W29" i="39"/>
  <c r="V29" i="39"/>
  <c r="S25" i="39"/>
  <c r="S24" i="39"/>
  <c r="S23" i="39"/>
  <c r="S22" i="39"/>
  <c r="S21" i="39"/>
  <c r="S20" i="39"/>
  <c r="S17" i="39"/>
  <c r="S16" i="39"/>
  <c r="S15" i="39"/>
  <c r="S14" i="39"/>
  <c r="S13" i="39"/>
  <c r="S10" i="39"/>
  <c r="S9" i="39"/>
  <c r="S8" i="39"/>
  <c r="S7" i="39"/>
  <c r="S6" i="39"/>
  <c r="S5" i="39"/>
  <c r="S4" i="39"/>
  <c r="Z76" i="38"/>
  <c r="Z75" i="38"/>
  <c r="V34" i="39" l="1"/>
  <c r="U38" i="45"/>
  <c r="U37" i="45" s="1"/>
  <c r="V38" i="45"/>
  <c r="V37" i="45" s="1"/>
  <c r="W34" i="39"/>
  <c r="X34" i="39"/>
  <c r="S26" i="39"/>
  <c r="S29" i="39" s="1"/>
  <c r="S34" i="39" s="1"/>
  <c r="Y29" i="39"/>
  <c r="Y34" i="39" s="1"/>
  <c r="W38" i="45"/>
  <c r="W37" i="45" s="1"/>
  <c r="W55" i="45"/>
  <c r="U32" i="45"/>
  <c r="U55" i="45"/>
  <c r="AD55" i="45" s="1"/>
  <c r="V32" i="45"/>
  <c r="V55" i="45"/>
  <c r="X55" i="45"/>
  <c r="X32" i="45"/>
  <c r="X38" i="45"/>
  <c r="X37" i="45" s="1"/>
  <c r="R37" i="45" s="1"/>
  <c r="Y38" i="45"/>
  <c r="Y37" i="45" s="1"/>
  <c r="Y32" i="45"/>
  <c r="Z72" i="38"/>
  <c r="Z71" i="38"/>
  <c r="Z70" i="38"/>
  <c r="Z69" i="38"/>
  <c r="Z68" i="38"/>
  <c r="Z67" i="38"/>
  <c r="Z66" i="38"/>
  <c r="Z65" i="38"/>
  <c r="Z64" i="38"/>
  <c r="Z63" i="38"/>
  <c r="Z62" i="38"/>
  <c r="Z61" i="38"/>
  <c r="Z60" i="38"/>
  <c r="Z59" i="38"/>
  <c r="Z58" i="38"/>
  <c r="Z56" i="38"/>
  <c r="Z55" i="38"/>
  <c r="Z54" i="38"/>
  <c r="Z53" i="38"/>
  <c r="Z48" i="38"/>
  <c r="Z47" i="38"/>
  <c r="Z46" i="38"/>
  <c r="Z45" i="38"/>
  <c r="Z44" i="38"/>
  <c r="Z41" i="38"/>
  <c r="Z40" i="38"/>
  <c r="Z39" i="38"/>
  <c r="Z38" i="38"/>
  <c r="Z37" i="38"/>
  <c r="Z34" i="38"/>
  <c r="Z32" i="38"/>
  <c r="Z31" i="38"/>
  <c r="Z30" i="38"/>
  <c r="Z29" i="38"/>
  <c r="Z28" i="38"/>
  <c r="Z27" i="38"/>
  <c r="Z26" i="38"/>
  <c r="Z25" i="38"/>
  <c r="Z24" i="38"/>
  <c r="Z23" i="38"/>
  <c r="Z22" i="38"/>
  <c r="Z19" i="38"/>
  <c r="Z18" i="38"/>
  <c r="Z17" i="38"/>
  <c r="Z14" i="38"/>
  <c r="Z13" i="38"/>
  <c r="Z12" i="38"/>
  <c r="Z11" i="38"/>
  <c r="Z10" i="38"/>
  <c r="Z9" i="38"/>
  <c r="Z8" i="38"/>
  <c r="Z7" i="38"/>
  <c r="Z6" i="38"/>
  <c r="Z5" i="38"/>
  <c r="Z4" i="38"/>
  <c r="AG55" i="45" l="1"/>
  <c r="AE55" i="45"/>
  <c r="AF55" i="45"/>
  <c r="AD71" i="32"/>
  <c r="AE71" i="32"/>
  <c r="AC71" i="32"/>
  <c r="R32" i="45"/>
  <c r="AF71" i="32"/>
  <c r="Z47" i="32"/>
  <c r="Z46" i="32"/>
  <c r="Z45" i="32"/>
  <c r="Z44" i="32"/>
  <c r="Z43" i="32"/>
  <c r="Z42" i="32"/>
  <c r="Z41" i="32"/>
  <c r="Z40" i="32"/>
  <c r="Z39" i="32"/>
  <c r="Z37" i="32"/>
  <c r="Z36" i="32"/>
  <c r="Z34" i="32"/>
  <c r="Z33" i="32"/>
  <c r="Z32" i="32"/>
  <c r="Z31" i="32"/>
  <c r="Z30" i="32"/>
  <c r="Z29" i="32"/>
  <c r="Z28" i="32"/>
  <c r="Z27" i="32"/>
  <c r="Z26" i="32"/>
  <c r="Z25" i="32"/>
  <c r="Z24" i="32"/>
  <c r="Z23" i="32"/>
  <c r="Z22" i="32"/>
  <c r="Z21" i="32"/>
  <c r="Z20" i="32"/>
  <c r="Z19" i="32"/>
  <c r="Z18" i="32"/>
  <c r="Z17" i="32"/>
  <c r="Z16" i="32"/>
  <c r="Z15" i="32"/>
  <c r="Z13" i="32"/>
  <c r="Z8" i="32"/>
  <c r="AF11" i="32"/>
  <c r="AE11" i="32"/>
  <c r="Z6" i="32"/>
  <c r="Z76" i="32"/>
  <c r="Z62" i="32"/>
  <c r="AE10" i="32" l="1"/>
  <c r="AD10" i="32"/>
  <c r="AD12" i="32"/>
  <c r="AE12" i="32"/>
  <c r="AE9" i="32"/>
  <c r="Z7" i="32"/>
  <c r="AD9" i="32"/>
  <c r="AD38" i="32"/>
  <c r="AF38" i="32"/>
  <c r="Z4" i="32"/>
  <c r="AE38" i="32"/>
  <c r="AF9" i="32"/>
  <c r="AC9" i="32"/>
  <c r="AC12" i="32"/>
  <c r="AC10" i="32"/>
  <c r="AF10" i="32"/>
  <c r="AF12" i="32"/>
  <c r="AC11" i="32"/>
  <c r="AD11" i="32"/>
  <c r="Y9" i="32" l="1"/>
  <c r="Z18" i="48"/>
  <c r="Z17" i="48"/>
  <c r="Z21" i="48" l="1"/>
  <c r="AF19" i="48"/>
  <c r="AF18" i="48"/>
  <c r="AE18" i="48"/>
  <c r="AD18" i="48"/>
  <c r="AC18" i="48"/>
  <c r="AF17" i="48"/>
  <c r="AE17" i="48"/>
  <c r="AE19" i="48" s="1"/>
  <c r="AD17" i="48"/>
  <c r="AD19" i="48" s="1"/>
  <c r="AC17" i="48"/>
  <c r="AC19" i="48" s="1"/>
  <c r="Z15" i="48"/>
  <c r="AC23" i="48" l="1"/>
  <c r="AD23" i="48"/>
  <c r="AE23" i="48"/>
  <c r="AF23" i="48"/>
  <c r="Z22" i="48"/>
  <c r="Z10" i="48"/>
  <c r="Z9" i="48"/>
  <c r="Z6" i="48"/>
  <c r="Z5" i="48"/>
  <c r="C10" i="50" l="1"/>
  <c r="C16" i="50"/>
  <c r="Z19" i="48" l="1"/>
  <c r="Z23" i="48"/>
  <c r="Z314" i="40" l="1"/>
  <c r="Z83" i="40" l="1"/>
  <c r="Z88" i="40"/>
  <c r="Z72" i="40"/>
  <c r="Z77" i="40" l="1"/>
  <c r="R55" i="45" l="1"/>
  <c r="Z11" i="32"/>
  <c r="Z12" i="32"/>
  <c r="R38" i="45"/>
  <c r="Z10" i="32"/>
  <c r="Z9" i="32"/>
  <c r="X40" i="40" l="1"/>
  <c r="Z57" i="32" l="1"/>
  <c r="Z56" i="32"/>
  <c r="Z55" i="32"/>
  <c r="Z54" i="32"/>
  <c r="Z53" i="32"/>
  <c r="Z52" i="32"/>
  <c r="L15" i="45" l="1"/>
  <c r="C35" i="50" l="1"/>
  <c r="AP37" i="40" l="1"/>
  <c r="AP38" i="40"/>
  <c r="AP40" i="40"/>
  <c r="AP39" i="40"/>
  <c r="AP308" i="40" l="1"/>
  <c r="AP300" i="40"/>
  <c r="AP299" i="40"/>
  <c r="AP298" i="40"/>
  <c r="AP297" i="40"/>
  <c r="AP294" i="40"/>
  <c r="AP293" i="40"/>
  <c r="AP292" i="40"/>
  <c r="AP291" i="40"/>
  <c r="AP289" i="40"/>
  <c r="AP285" i="40"/>
  <c r="AP284" i="40"/>
  <c r="AP283" i="40"/>
  <c r="AP282" i="40"/>
  <c r="AP279" i="40"/>
  <c r="AP278" i="40"/>
  <c r="AP277" i="40"/>
  <c r="AP276" i="40"/>
  <c r="AP179" i="40"/>
  <c r="AP178" i="40"/>
  <c r="AP177" i="40"/>
  <c r="AP176" i="40"/>
  <c r="AP157" i="40"/>
  <c r="AP156" i="40"/>
  <c r="AP155" i="40"/>
  <c r="AP154" i="40"/>
  <c r="AP151" i="40"/>
  <c r="AP150" i="40"/>
  <c r="AP149" i="40"/>
  <c r="AP148" i="40"/>
  <c r="AP146" i="40"/>
  <c r="AP144" i="40"/>
  <c r="AP140" i="40"/>
  <c r="AP139" i="40"/>
  <c r="AP138" i="40"/>
  <c r="AP134" i="40"/>
  <c r="AP133" i="40"/>
  <c r="AP132" i="40"/>
  <c r="AP131" i="40"/>
  <c r="AP129" i="40"/>
  <c r="AP127" i="40"/>
  <c r="AP126" i="40"/>
  <c r="AP114" i="40"/>
  <c r="AP113" i="40"/>
  <c r="AP112" i="40"/>
  <c r="AP19" i="40"/>
  <c r="AP7" i="40"/>
  <c r="AP137" i="40" l="1"/>
  <c r="AP130" i="40"/>
  <c r="AP175" i="40"/>
  <c r="AP280" i="40"/>
  <c r="AP290" i="40"/>
  <c r="AP152" i="40"/>
  <c r="AP275" i="40"/>
  <c r="AP143" i="40"/>
  <c r="AP135" i="40"/>
  <c r="AP145" i="40"/>
  <c r="AP128" i="40"/>
  <c r="AP295" i="40"/>
  <c r="AP147" i="40"/>
  <c r="AP288" i="40"/>
  <c r="AP18" i="40"/>
  <c r="AP26" i="40"/>
  <c r="AP27" i="40"/>
  <c r="AP6" i="40"/>
  <c r="AP258" i="51" l="1"/>
  <c r="AP203" i="51" l="1"/>
  <c r="AP202" i="51"/>
  <c r="X91" i="49"/>
  <c r="X89" i="49"/>
  <c r="X82" i="49"/>
  <c r="X70" i="49"/>
  <c r="X64" i="49"/>
  <c r="X38" i="49"/>
  <c r="X36" i="49"/>
  <c r="X29" i="49"/>
  <c r="P31" i="45"/>
  <c r="P30" i="45"/>
  <c r="P29" i="45"/>
  <c r="P28" i="45"/>
  <c r="P27" i="45"/>
  <c r="P26" i="45"/>
  <c r="X18" i="49"/>
  <c r="X12" i="49"/>
  <c r="X95" i="49" l="1"/>
  <c r="X61" i="49"/>
  <c r="X85" i="49"/>
  <c r="X32" i="49"/>
  <c r="X9" i="49"/>
  <c r="X42" i="49"/>
  <c r="X5" i="49"/>
  <c r="X75" i="49"/>
  <c r="X57" i="49"/>
  <c r="X197" i="51"/>
  <c r="X188" i="51"/>
  <c r="X15" i="51"/>
  <c r="X14" i="51"/>
  <c r="X13" i="51"/>
  <c r="X217" i="51"/>
  <c r="X12" i="51"/>
  <c r="X11" i="51"/>
  <c r="X27" i="40"/>
  <c r="X19" i="40"/>
  <c r="X7" i="40"/>
  <c r="X25" i="40"/>
  <c r="X17" i="40"/>
  <c r="X26" i="40"/>
  <c r="X18" i="40"/>
  <c r="X6" i="40"/>
  <c r="X70" i="40"/>
  <c r="X56" i="40"/>
  <c r="Q29" i="39"/>
  <c r="Q34" i="39" l="1"/>
  <c r="X88" i="40"/>
  <c r="X5" i="40"/>
  <c r="X8" i="40" s="1"/>
  <c r="X72" i="40"/>
  <c r="AG23" i="48"/>
  <c r="X52" i="40"/>
  <c r="X207" i="51"/>
  <c r="X216" i="51"/>
  <c r="X10" i="51"/>
  <c r="X83" i="40"/>
  <c r="X62" i="40"/>
  <c r="X48" i="40"/>
  <c r="X66" i="40"/>
  <c r="X20" i="40"/>
  <c r="X78" i="40"/>
  <c r="X28" i="40"/>
  <c r="P38" i="45"/>
  <c r="P37" i="45" s="1"/>
  <c r="P55" i="45"/>
  <c r="P32" i="45"/>
  <c r="X61" i="40" l="1"/>
  <c r="X47" i="40"/>
  <c r="X77" i="40"/>
  <c r="X45" i="40"/>
  <c r="X43" i="40" l="1"/>
  <c r="X12" i="32" l="1"/>
  <c r="X11" i="32"/>
  <c r="X71" i="32" l="1"/>
  <c r="X10" i="32"/>
  <c r="X9" i="32"/>
  <c r="AO275" i="40" l="1"/>
  <c r="AO192" i="51" l="1"/>
  <c r="AO258" i="51"/>
  <c r="AF222" i="51"/>
  <c r="AF15" i="51"/>
  <c r="Z15" i="51" s="1"/>
  <c r="AF14" i="51"/>
  <c r="Z14" i="51" s="1"/>
  <c r="Z32" i="51"/>
  <c r="Z31" i="51"/>
  <c r="Z222" i="51" l="1"/>
  <c r="AF13" i="51"/>
  <c r="Z13" i="51" s="1"/>
  <c r="AO200" i="40"/>
  <c r="AO191" i="40"/>
  <c r="AO199" i="40"/>
  <c r="AO207" i="40"/>
  <c r="AO192" i="40"/>
  <c r="AO208" i="40"/>
  <c r="AO193" i="40"/>
  <c r="AO201" i="40"/>
  <c r="AO209" i="40"/>
  <c r="AO194" i="40"/>
  <c r="AO195" i="40"/>
  <c r="AO203" i="40"/>
  <c r="AO188" i="40"/>
  <c r="AO196" i="40"/>
  <c r="AO204" i="40"/>
  <c r="AO189" i="40"/>
  <c r="AO197" i="40"/>
  <c r="AO205" i="40"/>
  <c r="AO190" i="40"/>
  <c r="AO198" i="40"/>
  <c r="AO206" i="40"/>
  <c r="AO106" i="40" l="1"/>
  <c r="Y27" i="40" l="1"/>
  <c r="Y19" i="40"/>
  <c r="Y7" i="40"/>
  <c r="Y25" i="40"/>
  <c r="Y17" i="40"/>
  <c r="Y5" i="40"/>
  <c r="Y26" i="40"/>
  <c r="Y18" i="40"/>
  <c r="Y6" i="40"/>
  <c r="Y14" i="48"/>
  <c r="Y76" i="32"/>
  <c r="Y28" i="40" l="1"/>
  <c r="Y20" i="40"/>
  <c r="Y8" i="40"/>
  <c r="AF14" i="48"/>
  <c r="Z75" i="32"/>
  <c r="Z14" i="48" s="1"/>
  <c r="AN258" i="51" l="1"/>
  <c r="AN192" i="51"/>
  <c r="AO337" i="40" l="1"/>
  <c r="AO326" i="40"/>
  <c r="AO325" i="40"/>
  <c r="AO324" i="40"/>
  <c r="AO323" i="40"/>
  <c r="AO321" i="40"/>
  <c r="AO320" i="40"/>
  <c r="AO319" i="40"/>
  <c r="AO318" i="40"/>
  <c r="AO317" i="40"/>
  <c r="AO316" i="40"/>
  <c r="AO315" i="40"/>
  <c r="AO314" i="40"/>
  <c r="AO308" i="40"/>
  <c r="AO300" i="40"/>
  <c r="AO299" i="40"/>
  <c r="AO298" i="40"/>
  <c r="AO297" i="40"/>
  <c r="AO295" i="40"/>
  <c r="AO294" i="40"/>
  <c r="AO293" i="40"/>
  <c r="AO292" i="40"/>
  <c r="AO291" i="40"/>
  <c r="AO290" i="40"/>
  <c r="AO289" i="40"/>
  <c r="AO285" i="40"/>
  <c r="AO284" i="40"/>
  <c r="AO283" i="40"/>
  <c r="AO282" i="40"/>
  <c r="AO280" i="40"/>
  <c r="AO279" i="40"/>
  <c r="AO278" i="40"/>
  <c r="AO277" i="40"/>
  <c r="AO276" i="40"/>
  <c r="AO274" i="40"/>
  <c r="AO273" i="40"/>
  <c r="AO253" i="40"/>
  <c r="AO252" i="40"/>
  <c r="AO251" i="40"/>
  <c r="AO250" i="40"/>
  <c r="AO249" i="40"/>
  <c r="AO248" i="40"/>
  <c r="AO247" i="40"/>
  <c r="AO246" i="40"/>
  <c r="AO245" i="40"/>
  <c r="AO244" i="40"/>
  <c r="AO243" i="40"/>
  <c r="AO242" i="40"/>
  <c r="AO241" i="40"/>
  <c r="AO240" i="40"/>
  <c r="AO239" i="40"/>
  <c r="AO179" i="40"/>
  <c r="AO178" i="40"/>
  <c r="AO177" i="40"/>
  <c r="AO176" i="40"/>
  <c r="AO175" i="40"/>
  <c r="AO156" i="40"/>
  <c r="AO155" i="40"/>
  <c r="AO154" i="40"/>
  <c r="AO153" i="40"/>
  <c r="AO151" i="40"/>
  <c r="AO150" i="40"/>
  <c r="AO149" i="40"/>
  <c r="AO148" i="40"/>
  <c r="AO147" i="40"/>
  <c r="AO146" i="40"/>
  <c r="AO145" i="40"/>
  <c r="AO144" i="40"/>
  <c r="AO143" i="40"/>
  <c r="AO140" i="40"/>
  <c r="AO139" i="40"/>
  <c r="AO138" i="40"/>
  <c r="AO137" i="40"/>
  <c r="AO135" i="40"/>
  <c r="AO134" i="40"/>
  <c r="AO133" i="40"/>
  <c r="AO132" i="40"/>
  <c r="AO131" i="40"/>
  <c r="AO130" i="40"/>
  <c r="AO129" i="40"/>
  <c r="AO128" i="40"/>
  <c r="AO127" i="40"/>
  <c r="AO126" i="40"/>
  <c r="AO116" i="40"/>
  <c r="AO115" i="40"/>
  <c r="AO114" i="40"/>
  <c r="AO113" i="40"/>
  <c r="AO112" i="40"/>
  <c r="AO111" i="40"/>
  <c r="AO110" i="40"/>
  <c r="AO109" i="40"/>
  <c r="AO108" i="40"/>
  <c r="AO107" i="40"/>
  <c r="AO34" i="40"/>
  <c r="AO33" i="40"/>
  <c r="AO32" i="40"/>
  <c r="AO31" i="40"/>
  <c r="AO30" i="40"/>
  <c r="AO29" i="40"/>
  <c r="AO24" i="40"/>
  <c r="AO23" i="40"/>
  <c r="AO22" i="40"/>
  <c r="AO21" i="40"/>
  <c r="AO14" i="40"/>
  <c r="AO13" i="40"/>
  <c r="AO12" i="40"/>
  <c r="AO11" i="40"/>
  <c r="AO10" i="40"/>
  <c r="AO9" i="40"/>
  <c r="AO4" i="40"/>
  <c r="AO17" i="40"/>
  <c r="AO25" i="40"/>
  <c r="AO27" i="40" l="1"/>
  <c r="AO15" i="40"/>
  <c r="AO7" i="40"/>
  <c r="AO288" i="40"/>
  <c r="AO6" i="40"/>
  <c r="AO18" i="40"/>
  <c r="AO152" i="40"/>
  <c r="AO26" i="40"/>
  <c r="AO157" i="40"/>
  <c r="AN15" i="40"/>
  <c r="AN318" i="40"/>
  <c r="AN326" i="40"/>
  <c r="AN108" i="40"/>
  <c r="AN116" i="40"/>
  <c r="AN128" i="40"/>
  <c r="AN146" i="40"/>
  <c r="AN154" i="40"/>
  <c r="AN192" i="40"/>
  <c r="AN200" i="40"/>
  <c r="AN208" i="40"/>
  <c r="AN239" i="40"/>
  <c r="AN247" i="40"/>
  <c r="AN275" i="40"/>
  <c r="AN283" i="40"/>
  <c r="AN293" i="40"/>
  <c r="AN12" i="40"/>
  <c r="AN29" i="40"/>
  <c r="AN110" i="40"/>
  <c r="AN130" i="40"/>
  <c r="AN138" i="40"/>
  <c r="AN148" i="40"/>
  <c r="AN156" i="40"/>
  <c r="AN194" i="40"/>
  <c r="AN241" i="40"/>
  <c r="AN249" i="40"/>
  <c r="AN277" i="40"/>
  <c r="AN285" i="40"/>
  <c r="AN308" i="40"/>
  <c r="AN320" i="40"/>
  <c r="AN14" i="40"/>
  <c r="AN31" i="40"/>
  <c r="AN13" i="40"/>
  <c r="AN30" i="40"/>
  <c r="AN109" i="40"/>
  <c r="AN129" i="40"/>
  <c r="AN137" i="40"/>
  <c r="AN147" i="40"/>
  <c r="AN155" i="40"/>
  <c r="AN193" i="40"/>
  <c r="AN201" i="40"/>
  <c r="AN209" i="40"/>
  <c r="AN240" i="40"/>
  <c r="AN248" i="40"/>
  <c r="AN276" i="40"/>
  <c r="AN284" i="40"/>
  <c r="AN294" i="40"/>
  <c r="AN319" i="40"/>
  <c r="AN32" i="40"/>
  <c r="AN111" i="40"/>
  <c r="AN131" i="40"/>
  <c r="AN139" i="40"/>
  <c r="AN149" i="40"/>
  <c r="AN157" i="40"/>
  <c r="AN175" i="40"/>
  <c r="AN195" i="40"/>
  <c r="AN203" i="40"/>
  <c r="AN242" i="40"/>
  <c r="AN250" i="40"/>
  <c r="AN278" i="40"/>
  <c r="AN288" i="40"/>
  <c r="AN321" i="40"/>
  <c r="AN4" i="40"/>
  <c r="AN21" i="40"/>
  <c r="AN33" i="40"/>
  <c r="AN112" i="40"/>
  <c r="AN132" i="40"/>
  <c r="AN140" i="40"/>
  <c r="AN150" i="40"/>
  <c r="AN176" i="40"/>
  <c r="AN196" i="40"/>
  <c r="AN204" i="40"/>
  <c r="AN243" i="40"/>
  <c r="AN251" i="40"/>
  <c r="AN279" i="40"/>
  <c r="AN289" i="40"/>
  <c r="AN297" i="40"/>
  <c r="AN314" i="40"/>
  <c r="AN9" i="40"/>
  <c r="AN22" i="40"/>
  <c r="AN34" i="40"/>
  <c r="AN113" i="40"/>
  <c r="AN133" i="40"/>
  <c r="AN143" i="40"/>
  <c r="AN151" i="40"/>
  <c r="AN177" i="40"/>
  <c r="AN189" i="40"/>
  <c r="AN197" i="40"/>
  <c r="AN205" i="40"/>
  <c r="AN244" i="40"/>
  <c r="AN252" i="40"/>
  <c r="AN280" i="40"/>
  <c r="AN290" i="40"/>
  <c r="AN298" i="40"/>
  <c r="AN315" i="40"/>
  <c r="AN323" i="40"/>
  <c r="AN10" i="40"/>
  <c r="AN23" i="40"/>
  <c r="AN106" i="40"/>
  <c r="AN114" i="40"/>
  <c r="AN126" i="40"/>
  <c r="AN134" i="40"/>
  <c r="AN144" i="40"/>
  <c r="AN152" i="40"/>
  <c r="AN178" i="40"/>
  <c r="AN190" i="40"/>
  <c r="AN198" i="40"/>
  <c r="AN206" i="40"/>
  <c r="AN245" i="40"/>
  <c r="AN253" i="40"/>
  <c r="AN273" i="40"/>
  <c r="AN291" i="40"/>
  <c r="AN299" i="40"/>
  <c r="AN316" i="40"/>
  <c r="AN324" i="40"/>
  <c r="AN337" i="40"/>
  <c r="AN11" i="40"/>
  <c r="AN24" i="40"/>
  <c r="AN107" i="40"/>
  <c r="AN115" i="40"/>
  <c r="AN127" i="40"/>
  <c r="AN135" i="40"/>
  <c r="AN145" i="40"/>
  <c r="AN153" i="40"/>
  <c r="AN179" i="40"/>
  <c r="AN191" i="40"/>
  <c r="AN199" i="40"/>
  <c r="AN207" i="40"/>
  <c r="AN246" i="40"/>
  <c r="AN274" i="40"/>
  <c r="AN282" i="40"/>
  <c r="AN292" i="40"/>
  <c r="AN300" i="40"/>
  <c r="AN317" i="40"/>
  <c r="AN325" i="40"/>
  <c r="AN295" i="40"/>
  <c r="AN188" i="40"/>
  <c r="AO28" i="40" l="1"/>
  <c r="AO20" i="40"/>
  <c r="AO19" i="40"/>
  <c r="AO8" i="40"/>
  <c r="AO5" i="40"/>
  <c r="AO211" i="51"/>
  <c r="AO210" i="51"/>
  <c r="AO208" i="51"/>
  <c r="AO206" i="51"/>
  <c r="AO205" i="51"/>
  <c r="AO204" i="51"/>
  <c r="AO203" i="51"/>
  <c r="AO32" i="51"/>
  <c r="AO31" i="51"/>
  <c r="AO13" i="51" l="1"/>
  <c r="AO209" i="51"/>
  <c r="AE221" i="51" l="1"/>
  <c r="AE222" i="51"/>
  <c r="AO15" i="51"/>
  <c r="AO14" i="51"/>
  <c r="AO207" i="51" l="1"/>
  <c r="V31" i="45"/>
  <c r="V30" i="45"/>
  <c r="V29" i="45"/>
  <c r="V28" i="45"/>
  <c r="V27" i="45"/>
  <c r="V26" i="45"/>
  <c r="AD197" i="51"/>
  <c r="AD188" i="51"/>
  <c r="AD12" i="51"/>
  <c r="AD11" i="51"/>
  <c r="AM28" i="51"/>
  <c r="AE109" i="45"/>
  <c r="AD14" i="48"/>
  <c r="AD10" i="51" l="1"/>
  <c r="V25" i="45"/>
  <c r="V23" i="45" s="1"/>
  <c r="AD35" i="32"/>
  <c r="AN212" i="51" l="1"/>
  <c r="AN208" i="51" l="1"/>
  <c r="AN206" i="51"/>
  <c r="AN205" i="51"/>
  <c r="AN204" i="51"/>
  <c r="AN203" i="51"/>
  <c r="AN209" i="51" l="1"/>
  <c r="AD13" i="51"/>
  <c r="AN210" i="51"/>
  <c r="AD14" i="51"/>
  <c r="AN211" i="51"/>
  <c r="AD15" i="51"/>
  <c r="AN207" i="51"/>
  <c r="AN32" i="51" l="1"/>
  <c r="AN31" i="51" l="1"/>
  <c r="AM31" i="51"/>
  <c r="AN5" i="40"/>
  <c r="AM4" i="40" l="1"/>
  <c r="AN6" i="40" l="1"/>
  <c r="AN7" i="40"/>
  <c r="AN17" i="40"/>
  <c r="AN18" i="40"/>
  <c r="AN19" i="40"/>
  <c r="AN25" i="40"/>
  <c r="AN26" i="40"/>
  <c r="AN27" i="40"/>
  <c r="AN8" i="40" l="1"/>
  <c r="AN28" i="40"/>
  <c r="AN20" i="40"/>
  <c r="U31" i="45" l="1"/>
  <c r="U30" i="45"/>
  <c r="U29" i="45"/>
  <c r="U28" i="45"/>
  <c r="U27" i="45"/>
  <c r="U26" i="45"/>
  <c r="AD222" i="51"/>
  <c r="AD221" i="51"/>
  <c r="AM258" i="51"/>
  <c r="AM192" i="51"/>
  <c r="AN14" i="51"/>
  <c r="AN15" i="51"/>
  <c r="AN13" i="51"/>
  <c r="U25" i="45" l="1"/>
  <c r="U23" i="45" s="1"/>
  <c r="AM34" i="40" l="1"/>
  <c r="AD109" i="45" l="1"/>
  <c r="AD59" i="45" l="1"/>
  <c r="AE59" i="45"/>
  <c r="AD12" i="45" l="1"/>
  <c r="M26" i="39" l="1"/>
  <c r="X222" i="51" l="1"/>
  <c r="X221" i="51"/>
  <c r="AF221" i="51"/>
  <c r="Z221" i="51" s="1"/>
  <c r="AL6" i="32" l="1"/>
  <c r="AD82" i="45" l="1"/>
  <c r="AD83" i="45"/>
  <c r="AD84" i="45"/>
  <c r="AD85" i="45"/>
  <c r="AD87" i="45"/>
  <c r="AD88" i="45"/>
  <c r="AD89" i="45"/>
  <c r="AD90" i="45"/>
  <c r="AD57" i="45"/>
  <c r="AD58" i="45"/>
  <c r="N38" i="45" l="1"/>
  <c r="N55" i="45"/>
  <c r="O55" i="45"/>
  <c r="M55" i="45"/>
  <c r="L55" i="45"/>
  <c r="O38" i="45"/>
  <c r="O37" i="45" s="1"/>
  <c r="M38" i="45"/>
  <c r="M37" i="45" s="1"/>
  <c r="L38" i="45"/>
  <c r="L32" i="45"/>
  <c r="AD56" i="45"/>
  <c r="M32" i="45"/>
  <c r="O32" i="45"/>
  <c r="N32" i="45"/>
  <c r="L37" i="45" l="1"/>
  <c r="N37" i="45"/>
  <c r="W10" i="32" l="1"/>
  <c r="V10" i="32" l="1"/>
  <c r="U10" i="32" l="1"/>
  <c r="T10" i="32" l="1"/>
  <c r="AM213" i="51" l="1"/>
  <c r="AM212" i="51" l="1"/>
  <c r="AM208" i="51" l="1"/>
  <c r="AC216" i="51" l="1"/>
  <c r="AL216" i="51" s="1"/>
  <c r="AC217" i="51"/>
  <c r="C27" i="50" l="1"/>
  <c r="C7" i="50"/>
  <c r="C30" i="50" l="1"/>
  <c r="C22" i="50"/>
  <c r="AM337" i="40"/>
  <c r="AM315" i="40"/>
  <c r="AM308" i="40"/>
  <c r="AM300" i="40"/>
  <c r="AM299" i="40"/>
  <c r="AM298" i="40"/>
  <c r="AM297" i="40"/>
  <c r="AM295" i="40"/>
  <c r="AM294" i="40"/>
  <c r="AM293" i="40"/>
  <c r="AM292" i="40"/>
  <c r="AM291" i="40"/>
  <c r="AM290" i="40"/>
  <c r="AM289" i="40"/>
  <c r="AM288" i="40"/>
  <c r="AM285" i="40"/>
  <c r="AM284" i="40"/>
  <c r="AM283" i="40"/>
  <c r="AM282" i="40"/>
  <c r="AM280" i="40"/>
  <c r="AM279" i="40"/>
  <c r="AM278" i="40"/>
  <c r="AM277" i="40"/>
  <c r="AM276" i="40"/>
  <c r="AM275" i="40"/>
  <c r="AM274" i="40"/>
  <c r="AM273" i="40"/>
  <c r="AM253" i="40"/>
  <c r="AM252" i="40"/>
  <c r="AM251" i="40"/>
  <c r="AM250" i="40"/>
  <c r="AM249" i="40"/>
  <c r="AM248" i="40"/>
  <c r="AM247" i="40"/>
  <c r="AM246" i="40"/>
  <c r="AM245" i="40"/>
  <c r="AM244" i="40"/>
  <c r="AM243" i="40"/>
  <c r="AM242" i="40"/>
  <c r="AM241" i="40"/>
  <c r="AM240" i="40"/>
  <c r="AM239" i="40"/>
  <c r="AL314" i="40" l="1"/>
  <c r="AM314" i="40"/>
  <c r="AM323" i="40"/>
  <c r="AL323" i="40"/>
  <c r="AM316" i="40"/>
  <c r="AL316" i="40"/>
  <c r="AL324" i="40"/>
  <c r="AM324" i="40"/>
  <c r="AL317" i="40"/>
  <c r="AM317" i="40"/>
  <c r="AL325" i="40"/>
  <c r="AM325" i="40"/>
  <c r="AL318" i="40"/>
  <c r="AM318" i="40"/>
  <c r="AL326" i="40"/>
  <c r="AM326" i="40"/>
  <c r="AM319" i="40"/>
  <c r="AL319" i="40"/>
  <c r="AM320" i="40"/>
  <c r="AL320" i="40"/>
  <c r="AL321" i="40"/>
  <c r="AM321" i="40"/>
  <c r="AM209" i="40"/>
  <c r="AM208" i="40"/>
  <c r="AM207" i="40"/>
  <c r="AM206" i="40"/>
  <c r="AM205" i="40"/>
  <c r="AM204" i="40"/>
  <c r="AM203" i="40"/>
  <c r="AM201" i="40"/>
  <c r="AM200" i="40"/>
  <c r="AM199" i="40"/>
  <c r="AM198" i="40"/>
  <c r="AM197" i="40"/>
  <c r="AM196" i="40"/>
  <c r="AM195" i="40"/>
  <c r="AM194" i="40"/>
  <c r="AM193" i="40"/>
  <c r="AM192" i="40"/>
  <c r="AM191" i="40"/>
  <c r="AM190" i="40"/>
  <c r="AM189" i="40"/>
  <c r="AM179" i="40"/>
  <c r="AM178" i="40"/>
  <c r="AM177" i="40"/>
  <c r="AM176" i="40"/>
  <c r="AM175" i="40"/>
  <c r="AM156" i="40"/>
  <c r="AM155" i="40"/>
  <c r="AM154" i="40"/>
  <c r="AM153" i="40"/>
  <c r="AM152" i="40"/>
  <c r="AM151" i="40"/>
  <c r="AM150" i="40"/>
  <c r="AM149" i="40"/>
  <c r="AM148" i="40"/>
  <c r="AM147" i="40"/>
  <c r="AM146" i="40"/>
  <c r="AM144" i="40"/>
  <c r="AM143" i="40"/>
  <c r="AM140" i="40"/>
  <c r="AM139" i="40"/>
  <c r="AM138" i="40"/>
  <c r="AM137" i="40"/>
  <c r="AM135" i="40"/>
  <c r="AM134" i="40"/>
  <c r="AM133" i="40"/>
  <c r="AM132" i="40"/>
  <c r="AM131" i="40"/>
  <c r="AM130" i="40"/>
  <c r="AM129" i="40"/>
  <c r="AM128" i="40"/>
  <c r="AM127" i="40"/>
  <c r="AM126" i="40"/>
  <c r="AM116" i="40"/>
  <c r="AM115" i="40"/>
  <c r="AM114" i="40"/>
  <c r="AM113" i="40"/>
  <c r="AM112" i="40"/>
  <c r="AM111" i="40"/>
  <c r="AM110" i="40"/>
  <c r="AM109" i="40"/>
  <c r="AM108" i="40"/>
  <c r="AM107" i="40"/>
  <c r="AM106" i="40"/>
  <c r="AM33" i="40"/>
  <c r="AM32" i="40"/>
  <c r="AM31" i="40"/>
  <c r="AM30" i="40"/>
  <c r="AM29" i="40"/>
  <c r="AM24" i="40"/>
  <c r="AM23" i="40"/>
  <c r="AM22" i="40"/>
  <c r="AM21" i="40"/>
  <c r="AM15" i="40"/>
  <c r="AM14" i="40"/>
  <c r="AM13" i="40"/>
  <c r="AM12" i="40"/>
  <c r="AM11" i="40"/>
  <c r="AM10" i="40"/>
  <c r="AM9" i="40"/>
  <c r="AM7" i="40"/>
  <c r="AM17" i="40"/>
  <c r="AM19" i="40"/>
  <c r="AM27" i="40"/>
  <c r="AC14" i="48"/>
  <c r="AM25" i="40" l="1"/>
  <c r="AM6" i="40"/>
  <c r="AM145" i="40"/>
  <c r="AM18" i="40"/>
  <c r="AM26" i="40"/>
  <c r="AM157" i="40"/>
  <c r="AM5" i="40"/>
  <c r="AM188" i="40"/>
  <c r="AM20" i="40" l="1"/>
  <c r="AM28" i="40"/>
  <c r="AM8" i="40"/>
  <c r="AE22" i="39" l="1"/>
  <c r="AE20" i="39"/>
  <c r="AL72" i="32"/>
  <c r="AL71" i="32"/>
  <c r="AL70" i="32"/>
  <c r="AL69" i="32"/>
  <c r="AL68" i="32"/>
  <c r="AL67" i="32"/>
  <c r="AL66" i="32"/>
  <c r="AL65" i="32"/>
  <c r="AL64" i="32"/>
  <c r="AL63" i="32"/>
  <c r="AL60" i="32"/>
  <c r="AL58" i="32"/>
  <c r="AL57" i="32"/>
  <c r="AL56" i="32"/>
  <c r="AL55" i="32"/>
  <c r="AL54" i="32"/>
  <c r="AL53" i="32"/>
  <c r="AL52" i="32"/>
  <c r="AL49" i="32"/>
  <c r="AL44" i="32"/>
  <c r="AL40" i="32"/>
  <c r="W10" i="51" l="1"/>
  <c r="AL184" i="51" l="1"/>
  <c r="AL255" i="51"/>
  <c r="AL261" i="51"/>
  <c r="AL260" i="51"/>
  <c r="AL259" i="51"/>
  <c r="AL258" i="51"/>
  <c r="AL257" i="51"/>
  <c r="AL256" i="51"/>
  <c r="AL254" i="51"/>
  <c r="AL217" i="51"/>
  <c r="AL213" i="51"/>
  <c r="AL212" i="51"/>
  <c r="AL208" i="51"/>
  <c r="AL199" i="51"/>
  <c r="AL198" i="51"/>
  <c r="AL197" i="51"/>
  <c r="AL196" i="51"/>
  <c r="AL195" i="51"/>
  <c r="AL194" i="51"/>
  <c r="AL193" i="51"/>
  <c r="AL192" i="51"/>
  <c r="AL191" i="51"/>
  <c r="AL190" i="51"/>
  <c r="AL189" i="51"/>
  <c r="AL188" i="51"/>
  <c r="AL187" i="51"/>
  <c r="AL186" i="51"/>
  <c r="AL185" i="51"/>
  <c r="W197" i="51"/>
  <c r="V197" i="51"/>
  <c r="U197" i="51"/>
  <c r="T197" i="51"/>
  <c r="W188" i="51"/>
  <c r="V188" i="51"/>
  <c r="U188" i="51"/>
  <c r="T188" i="51"/>
  <c r="U216" i="51"/>
  <c r="V15" i="51"/>
  <c r="U15" i="51"/>
  <c r="T15" i="51"/>
  <c r="V14" i="51"/>
  <c r="U14" i="51"/>
  <c r="T14" i="51"/>
  <c r="W13" i="51"/>
  <c r="V13" i="51"/>
  <c r="U13" i="51"/>
  <c r="T13" i="51"/>
  <c r="V12" i="51"/>
  <c r="U12" i="51"/>
  <c r="T12" i="51"/>
  <c r="U11" i="51"/>
  <c r="T11" i="51"/>
  <c r="W216" i="51" l="1"/>
  <c r="V207" i="51"/>
  <c r="U10" i="51"/>
  <c r="T10" i="51"/>
  <c r="U207" i="51"/>
  <c r="T217" i="51"/>
  <c r="U217" i="51"/>
  <c r="W217" i="51"/>
  <c r="V216" i="51"/>
  <c r="V217" i="51"/>
  <c r="T207" i="51"/>
  <c r="W207" i="51"/>
  <c r="T216" i="51"/>
  <c r="AE24" i="39" l="1"/>
  <c r="AE21" i="39"/>
  <c r="AE23" i="39"/>
  <c r="AE25" i="39"/>
  <c r="AE26" i="39"/>
  <c r="AL337" i="40" l="1"/>
  <c r="AL315" i="40"/>
  <c r="AL308" i="40"/>
  <c r="AL289" i="40"/>
  <c r="AL290" i="40"/>
  <c r="AL291" i="40"/>
  <c r="AL292" i="40"/>
  <c r="AL293" i="40"/>
  <c r="AL294" i="40"/>
  <c r="AL295" i="40"/>
  <c r="AL297" i="40"/>
  <c r="AL298" i="40"/>
  <c r="AL299" i="40"/>
  <c r="AL300" i="40"/>
  <c r="AL288" i="40"/>
  <c r="AL282" i="40"/>
  <c r="AL283" i="40"/>
  <c r="AL284" i="40"/>
  <c r="AL285" i="40"/>
  <c r="AL274" i="40"/>
  <c r="AL275" i="40"/>
  <c r="AL276" i="40"/>
  <c r="AL277" i="40"/>
  <c r="AL278" i="40"/>
  <c r="AL279" i="40"/>
  <c r="AL280" i="40"/>
  <c r="AL273" i="40"/>
  <c r="AL240" i="40"/>
  <c r="AL241" i="40"/>
  <c r="AL242" i="40"/>
  <c r="AL243" i="40"/>
  <c r="AL244" i="40"/>
  <c r="AL245" i="40"/>
  <c r="AL246" i="40"/>
  <c r="AL247" i="40"/>
  <c r="AL248" i="40"/>
  <c r="AL249" i="40"/>
  <c r="AL250" i="40"/>
  <c r="AL251" i="40"/>
  <c r="AL252" i="40"/>
  <c r="AL253" i="40"/>
  <c r="AL239" i="40"/>
  <c r="AL203" i="40"/>
  <c r="AL204" i="40"/>
  <c r="AL205" i="40"/>
  <c r="AL206" i="40"/>
  <c r="AL207" i="40"/>
  <c r="AL208" i="40"/>
  <c r="AL209" i="40"/>
  <c r="AL189" i="40"/>
  <c r="AL190" i="40"/>
  <c r="AL191" i="40"/>
  <c r="AL192" i="40"/>
  <c r="AL193" i="40"/>
  <c r="AL194" i="40"/>
  <c r="AL195" i="40"/>
  <c r="AL196" i="40"/>
  <c r="AL197" i="40"/>
  <c r="AL198" i="40"/>
  <c r="AL199" i="40"/>
  <c r="AL200" i="40"/>
  <c r="AL201" i="40"/>
  <c r="AL188" i="40"/>
  <c r="AL176" i="40"/>
  <c r="AL177" i="40"/>
  <c r="AL178" i="40"/>
  <c r="AL179" i="40"/>
  <c r="AL175" i="40"/>
  <c r="AL154" i="40"/>
  <c r="AL155" i="40"/>
  <c r="AL156" i="40"/>
  <c r="AL157" i="40"/>
  <c r="AL144" i="40"/>
  <c r="AL145" i="40"/>
  <c r="AL146" i="40"/>
  <c r="AL147" i="40"/>
  <c r="AL148" i="40"/>
  <c r="AL149" i="40"/>
  <c r="AL150" i="40"/>
  <c r="AL151" i="40"/>
  <c r="AL152" i="40"/>
  <c r="AL143" i="40"/>
  <c r="AL127" i="40"/>
  <c r="AL128" i="40"/>
  <c r="AL129" i="40"/>
  <c r="AL130" i="40"/>
  <c r="AL131" i="40"/>
  <c r="AL132" i="40"/>
  <c r="AL133" i="40"/>
  <c r="AL134" i="40"/>
  <c r="AL135" i="40"/>
  <c r="AL137" i="40"/>
  <c r="AL138" i="40"/>
  <c r="AL139" i="40"/>
  <c r="AL140" i="40"/>
  <c r="AL126" i="40"/>
  <c r="AL116" i="40"/>
  <c r="AL107" i="40"/>
  <c r="AL108" i="40"/>
  <c r="AL109" i="40"/>
  <c r="AL110" i="40"/>
  <c r="AL111" i="40"/>
  <c r="AL112" i="40"/>
  <c r="AL113" i="40"/>
  <c r="AL114" i="40"/>
  <c r="AL115" i="40"/>
  <c r="AL106" i="40"/>
  <c r="AL5" i="40"/>
  <c r="AL6" i="40"/>
  <c r="AL7" i="40"/>
  <c r="AL8" i="40"/>
  <c r="AL9" i="40"/>
  <c r="AL10" i="40"/>
  <c r="AL11" i="40"/>
  <c r="AL12" i="40"/>
  <c r="AL13" i="40"/>
  <c r="AL14" i="40"/>
  <c r="AL15" i="40"/>
  <c r="AL17" i="40"/>
  <c r="AL18" i="40"/>
  <c r="AL19" i="40"/>
  <c r="AL20" i="40"/>
  <c r="AL21" i="40"/>
  <c r="AL22" i="40"/>
  <c r="AL23" i="40"/>
  <c r="AL24" i="40"/>
  <c r="AL25" i="40"/>
  <c r="AL26" i="40"/>
  <c r="AL27" i="40"/>
  <c r="AL28" i="40"/>
  <c r="AL29" i="40"/>
  <c r="AL30" i="40"/>
  <c r="AL31" i="40"/>
  <c r="AL32" i="40"/>
  <c r="AL33" i="40"/>
  <c r="AL34" i="40"/>
  <c r="AL4" i="40"/>
  <c r="W40" i="40" l="1"/>
  <c r="W56" i="40"/>
  <c r="W70" i="40"/>
  <c r="O10" i="45" l="1"/>
  <c r="W52" i="40"/>
  <c r="W88" i="40"/>
  <c r="W66" i="40"/>
  <c r="W48" i="40"/>
  <c r="W72" i="40"/>
  <c r="W62" i="40"/>
  <c r="W78" i="40"/>
  <c r="W83" i="40"/>
  <c r="W47" i="40" l="1"/>
  <c r="W77" i="40"/>
  <c r="W61" i="40"/>
  <c r="W45" i="40" l="1"/>
  <c r="W43" i="40" s="1"/>
  <c r="W31" i="46" l="1"/>
  <c r="W30" i="46"/>
  <c r="W248" i="51"/>
  <c r="W246" i="51"/>
  <c r="W244" i="51"/>
  <c r="W242" i="51"/>
  <c r="W91" i="49"/>
  <c r="W82" i="49"/>
  <c r="W70" i="49"/>
  <c r="W64" i="49"/>
  <c r="W38" i="49"/>
  <c r="W36" i="49"/>
  <c r="P95" i="45"/>
  <c r="W29" i="49"/>
  <c r="O31" i="45"/>
  <c r="O30" i="45"/>
  <c r="O29" i="45"/>
  <c r="O28" i="45"/>
  <c r="O27" i="45"/>
  <c r="O26" i="45"/>
  <c r="W18" i="49"/>
  <c r="W12" i="49"/>
  <c r="W32" i="49" l="1"/>
  <c r="O94" i="45" s="1"/>
  <c r="W89" i="49"/>
  <c r="P105" i="45"/>
  <c r="W85" i="49"/>
  <c r="P104" i="45"/>
  <c r="P25" i="45"/>
  <c r="P23" i="45" s="1"/>
  <c r="O95" i="45"/>
  <c r="P93" i="45"/>
  <c r="W42" i="49"/>
  <c r="W57" i="49"/>
  <c r="W9" i="49"/>
  <c r="W5" i="49"/>
  <c r="W95" i="49"/>
  <c r="W75" i="49"/>
  <c r="W22" i="49"/>
  <c r="W61" i="49"/>
  <c r="P29" i="39"/>
  <c r="P34" i="39" l="1"/>
  <c r="W44" i="38"/>
  <c r="P103" i="45"/>
  <c r="O93" i="45"/>
  <c r="AC59" i="32"/>
  <c r="AC73" i="32"/>
  <c r="W21" i="48"/>
  <c r="W23" i="48" s="1"/>
  <c r="Q97" i="49" l="1"/>
  <c r="S97" i="49"/>
  <c r="R97" i="49"/>
  <c r="U44" i="49" l="1"/>
  <c r="V44" i="49"/>
  <c r="T44" i="49"/>
  <c r="S44" i="49"/>
  <c r="S41" i="49"/>
  <c r="R41" i="49"/>
  <c r="Q41" i="49"/>
  <c r="Q44" i="49"/>
  <c r="R44" i="49"/>
  <c r="C4" i="50" l="1"/>
  <c r="C38" i="50" s="1"/>
  <c r="X14" i="48" l="1"/>
  <c r="X5" i="32" l="1"/>
  <c r="U70" i="49" l="1"/>
  <c r="T70" i="49"/>
  <c r="S70" i="49"/>
  <c r="R70" i="49"/>
  <c r="Q70" i="49"/>
  <c r="P70" i="49"/>
  <c r="O70" i="49"/>
  <c r="N70" i="49"/>
  <c r="M70" i="49"/>
  <c r="L70" i="49"/>
  <c r="K70" i="49"/>
  <c r="J38" i="49"/>
  <c r="K38" i="49"/>
  <c r="L38" i="49"/>
  <c r="M38" i="49"/>
  <c r="P38" i="49"/>
  <c r="V18" i="49"/>
  <c r="U18" i="49"/>
  <c r="T18" i="49"/>
  <c r="S18" i="49"/>
  <c r="R18" i="49"/>
  <c r="Q18" i="49"/>
  <c r="P18" i="49"/>
  <c r="O18" i="49"/>
  <c r="N18" i="49"/>
  <c r="M18" i="49"/>
  <c r="L18" i="49"/>
  <c r="K18" i="49"/>
  <c r="W25" i="40" l="1"/>
  <c r="W27" i="40" l="1"/>
  <c r="W26" i="40"/>
  <c r="W17" i="40" l="1"/>
  <c r="W19" i="40"/>
  <c r="W28" i="40"/>
  <c r="W18" i="40"/>
  <c r="W5" i="40"/>
  <c r="W6" i="40"/>
  <c r="W7" i="40"/>
  <c r="W20" i="40" l="1"/>
  <c r="W8" i="40"/>
  <c r="S73" i="32" l="1"/>
  <c r="R73" i="32"/>
  <c r="Q73" i="32"/>
  <c r="S59" i="32"/>
  <c r="R59" i="32"/>
  <c r="S48" i="32"/>
  <c r="R48" i="32"/>
  <c r="S14" i="32"/>
  <c r="R14" i="32"/>
  <c r="K190" i="49" l="1"/>
  <c r="J190" i="49"/>
  <c r="I190" i="49"/>
  <c r="H190" i="49"/>
  <c r="G190" i="49"/>
  <c r="F190" i="49"/>
  <c r="E190" i="49"/>
  <c r="D190" i="49"/>
  <c r="C190" i="49"/>
  <c r="S185" i="49"/>
  <c r="R185" i="49"/>
  <c r="Q185" i="49"/>
  <c r="S181" i="49"/>
  <c r="R181" i="49"/>
  <c r="Q181" i="49"/>
  <c r="S176" i="49"/>
  <c r="R176" i="49"/>
  <c r="Q176" i="49"/>
  <c r="S153" i="49"/>
  <c r="Q153" i="49"/>
  <c r="K153" i="49"/>
  <c r="J153" i="49"/>
  <c r="I153" i="49"/>
  <c r="H153" i="49"/>
  <c r="G153" i="49"/>
  <c r="F153" i="49"/>
  <c r="E153" i="49"/>
  <c r="D153" i="49"/>
  <c r="C153" i="49"/>
  <c r="R140" i="49"/>
  <c r="R153" i="49" s="1"/>
  <c r="S123" i="49"/>
  <c r="R123" i="49"/>
  <c r="Q123" i="49"/>
  <c r="K123" i="49"/>
  <c r="J123" i="49"/>
  <c r="I123" i="49"/>
  <c r="H123" i="49"/>
  <c r="G123" i="49"/>
  <c r="F123" i="49"/>
  <c r="E123" i="49"/>
  <c r="D123" i="49"/>
  <c r="C123" i="49"/>
  <c r="S95" i="49"/>
  <c r="R94" i="49"/>
  <c r="Q96" i="49"/>
  <c r="Q94" i="49" s="1"/>
  <c r="K95" i="49"/>
  <c r="V91" i="49"/>
  <c r="U91" i="49"/>
  <c r="T91" i="49"/>
  <c r="O91" i="49"/>
  <c r="N91" i="49"/>
  <c r="S91" i="49"/>
  <c r="R91" i="49"/>
  <c r="Q91" i="49"/>
  <c r="P91" i="49"/>
  <c r="M91" i="49"/>
  <c r="L91" i="49"/>
  <c r="K91" i="49"/>
  <c r="J91" i="49"/>
  <c r="V89" i="49"/>
  <c r="U89" i="49"/>
  <c r="T89" i="49"/>
  <c r="S90" i="49"/>
  <c r="S89" i="49" s="1"/>
  <c r="Q90" i="49"/>
  <c r="Q89" i="49" s="1"/>
  <c r="O89" i="49"/>
  <c r="N89" i="49"/>
  <c r="M88" i="49"/>
  <c r="K88" i="49"/>
  <c r="J88" i="49"/>
  <c r="R89" i="49"/>
  <c r="R88" i="49"/>
  <c r="Q88" i="49"/>
  <c r="I88" i="49"/>
  <c r="H88" i="49"/>
  <c r="G88" i="49"/>
  <c r="F88" i="49"/>
  <c r="E88" i="49"/>
  <c r="D88" i="49"/>
  <c r="C88" i="49"/>
  <c r="S85" i="49"/>
  <c r="R85" i="49"/>
  <c r="Q85" i="49"/>
  <c r="V82" i="49"/>
  <c r="U82" i="49"/>
  <c r="T82" i="49"/>
  <c r="P82" i="49"/>
  <c r="O82" i="49"/>
  <c r="N82" i="49"/>
  <c r="M82" i="49"/>
  <c r="L82" i="49"/>
  <c r="K82" i="49"/>
  <c r="J82" i="49"/>
  <c r="S82" i="49"/>
  <c r="R82" i="49"/>
  <c r="Q82" i="49"/>
  <c r="S76" i="49"/>
  <c r="S75" i="49" s="1"/>
  <c r="R76" i="49"/>
  <c r="R75" i="49" s="1"/>
  <c r="Q76" i="49"/>
  <c r="Q75" i="49" s="1"/>
  <c r="I74" i="49"/>
  <c r="H74" i="49"/>
  <c r="G74" i="49"/>
  <c r="F74" i="49"/>
  <c r="E74" i="49"/>
  <c r="D74" i="49"/>
  <c r="C74" i="49"/>
  <c r="V70" i="49"/>
  <c r="J70" i="49"/>
  <c r="V64" i="49"/>
  <c r="U64" i="49"/>
  <c r="T64" i="49"/>
  <c r="P64" i="49"/>
  <c r="O64" i="49"/>
  <c r="N64" i="49"/>
  <c r="M64" i="49"/>
  <c r="L64" i="49"/>
  <c r="K64" i="49"/>
  <c r="J64" i="49"/>
  <c r="S64" i="49"/>
  <c r="R64" i="49"/>
  <c r="Q64" i="49"/>
  <c r="P61" i="49"/>
  <c r="O61" i="49"/>
  <c r="N61" i="49"/>
  <c r="M61" i="49"/>
  <c r="L61" i="49"/>
  <c r="K61" i="49"/>
  <c r="J61" i="49"/>
  <c r="Q61" i="49"/>
  <c r="P57" i="49"/>
  <c r="O57" i="49"/>
  <c r="N57" i="49"/>
  <c r="M57" i="49"/>
  <c r="L57" i="49"/>
  <c r="K57" i="49"/>
  <c r="J57" i="49"/>
  <c r="Q58" i="49"/>
  <c r="S57" i="49"/>
  <c r="S63" i="49" s="1"/>
  <c r="R57" i="49"/>
  <c r="Q43" i="49"/>
  <c r="R42" i="49"/>
  <c r="O38" i="49"/>
  <c r="N38" i="49"/>
  <c r="S38" i="49"/>
  <c r="R38" i="49"/>
  <c r="Q38" i="49"/>
  <c r="S37" i="49"/>
  <c r="S36" i="49" s="1"/>
  <c r="Q37" i="49"/>
  <c r="Q36" i="49" s="1"/>
  <c r="O36" i="49"/>
  <c r="N36" i="49"/>
  <c r="L35" i="49"/>
  <c r="K36" i="49"/>
  <c r="K35" i="49" s="1"/>
  <c r="J36" i="49"/>
  <c r="J35" i="49" s="1"/>
  <c r="R36" i="49"/>
  <c r="R35" i="49"/>
  <c r="S32" i="49"/>
  <c r="R32" i="49"/>
  <c r="Q32" i="49"/>
  <c r="V29" i="49"/>
  <c r="U29" i="49"/>
  <c r="T29" i="49"/>
  <c r="P29" i="49"/>
  <c r="O29" i="49"/>
  <c r="N29" i="49"/>
  <c r="M29" i="49"/>
  <c r="L29" i="49"/>
  <c r="K29" i="49"/>
  <c r="J29" i="49"/>
  <c r="S29" i="49"/>
  <c r="R29" i="49"/>
  <c r="Q29" i="49"/>
  <c r="N31" i="45"/>
  <c r="M31" i="45"/>
  <c r="L31" i="45"/>
  <c r="N30" i="45"/>
  <c r="M30" i="45"/>
  <c r="L30" i="45"/>
  <c r="N29" i="45"/>
  <c r="M29" i="45"/>
  <c r="L29" i="45"/>
  <c r="N28" i="45"/>
  <c r="M28" i="45"/>
  <c r="L28" i="45"/>
  <c r="N27" i="45"/>
  <c r="M27" i="45"/>
  <c r="L27" i="45"/>
  <c r="N26" i="45"/>
  <c r="M26" i="45"/>
  <c r="L26" i="45"/>
  <c r="S23" i="49"/>
  <c r="R23" i="49"/>
  <c r="Q23" i="49"/>
  <c r="J18" i="49"/>
  <c r="V12" i="49"/>
  <c r="U12" i="49"/>
  <c r="T12" i="49"/>
  <c r="P12" i="49"/>
  <c r="O12" i="49"/>
  <c r="N12" i="49"/>
  <c r="M12" i="49"/>
  <c r="L12" i="49"/>
  <c r="K12" i="49"/>
  <c r="J12" i="49"/>
  <c r="S12" i="49"/>
  <c r="R12" i="49"/>
  <c r="Q12" i="49"/>
  <c r="S11" i="49"/>
  <c r="Q10" i="49"/>
  <c r="Q9" i="49" s="1"/>
  <c r="P9" i="49"/>
  <c r="O10" i="49"/>
  <c r="N9" i="49"/>
  <c r="S9" i="49"/>
  <c r="R9" i="49"/>
  <c r="O9" i="49"/>
  <c r="Q8" i="49"/>
  <c r="O8" i="49"/>
  <c r="O5" i="49" s="1"/>
  <c r="N8" i="49"/>
  <c r="N5" i="49" s="1"/>
  <c r="M8" i="49"/>
  <c r="M5" i="49" s="1"/>
  <c r="L8" i="49"/>
  <c r="L5" i="49" s="1"/>
  <c r="K8" i="49"/>
  <c r="K5" i="49" s="1"/>
  <c r="J8" i="49"/>
  <c r="Q6" i="49"/>
  <c r="P6" i="49"/>
  <c r="S5" i="49"/>
  <c r="R5" i="49"/>
  <c r="P5" i="49"/>
  <c r="J5" i="49"/>
  <c r="V27" i="40"/>
  <c r="U27" i="40"/>
  <c r="T27" i="40"/>
  <c r="S27" i="40"/>
  <c r="R27" i="40"/>
  <c r="Q27" i="40"/>
  <c r="P27" i="40"/>
  <c r="O27" i="40"/>
  <c r="N27" i="40"/>
  <c r="M27" i="40"/>
  <c r="L27" i="40"/>
  <c r="V19" i="40"/>
  <c r="S19" i="40"/>
  <c r="O19" i="40"/>
  <c r="N19" i="40"/>
  <c r="U7" i="40"/>
  <c r="M7" i="40"/>
  <c r="V25" i="40"/>
  <c r="U25" i="40"/>
  <c r="T25" i="40"/>
  <c r="R25" i="40"/>
  <c r="P25" i="40"/>
  <c r="O25" i="40"/>
  <c r="N25" i="40"/>
  <c r="M25" i="40"/>
  <c r="L25" i="40"/>
  <c r="V5" i="40"/>
  <c r="U5" i="40"/>
  <c r="S5" i="40"/>
  <c r="O5" i="40"/>
  <c r="N5" i="40"/>
  <c r="M5" i="40"/>
  <c r="V26" i="40"/>
  <c r="U26" i="40"/>
  <c r="T26" i="40"/>
  <c r="S26" i="40"/>
  <c r="R26" i="40"/>
  <c r="Q26" i="40"/>
  <c r="P26" i="40"/>
  <c r="O26" i="40"/>
  <c r="N26" i="40"/>
  <c r="M26" i="40"/>
  <c r="L26" i="40"/>
  <c r="Q6" i="40"/>
  <c r="V88" i="40"/>
  <c r="U88" i="40"/>
  <c r="T88" i="40"/>
  <c r="S88" i="40"/>
  <c r="R88" i="40"/>
  <c r="Q88" i="40"/>
  <c r="P88" i="40"/>
  <c r="O88" i="40"/>
  <c r="N88" i="40"/>
  <c r="M88" i="40"/>
  <c r="L88" i="40"/>
  <c r="V72" i="40"/>
  <c r="V70" i="40"/>
  <c r="U70" i="40"/>
  <c r="T70" i="40"/>
  <c r="S70" i="40"/>
  <c r="R70" i="40"/>
  <c r="Q70" i="40"/>
  <c r="P70" i="40"/>
  <c r="O70" i="40"/>
  <c r="N70" i="40"/>
  <c r="M70" i="40"/>
  <c r="L70" i="40"/>
  <c r="V56" i="40"/>
  <c r="U56" i="40"/>
  <c r="T56" i="40"/>
  <c r="S56" i="40"/>
  <c r="R56" i="40"/>
  <c r="Q56" i="40"/>
  <c r="P56" i="40"/>
  <c r="O56" i="40"/>
  <c r="N56" i="40"/>
  <c r="M56" i="40"/>
  <c r="L56" i="40"/>
  <c r="V40" i="40"/>
  <c r="U40" i="40"/>
  <c r="T40" i="40"/>
  <c r="S40" i="40"/>
  <c r="Q40" i="40"/>
  <c r="N34" i="39"/>
  <c r="M34" i="39"/>
  <c r="O29" i="39"/>
  <c r="N26" i="39"/>
  <c r="L26" i="39"/>
  <c r="K26" i="39"/>
  <c r="J26" i="39"/>
  <c r="B29" i="39"/>
  <c r="N24" i="39"/>
  <c r="M24" i="39"/>
  <c r="N21" i="39"/>
  <c r="M21" i="39"/>
  <c r="Q70" i="38"/>
  <c r="S54" i="38"/>
  <c r="S47" i="38"/>
  <c r="R46" i="38"/>
  <c r="S45" i="38"/>
  <c r="R45" i="38"/>
  <c r="L44" i="38"/>
  <c r="K44" i="38"/>
  <c r="J44" i="38"/>
  <c r="I44" i="38"/>
  <c r="H44" i="38"/>
  <c r="G44" i="38"/>
  <c r="F44" i="38"/>
  <c r="E44" i="38"/>
  <c r="D44" i="38"/>
  <c r="C44" i="38"/>
  <c r="S37" i="38"/>
  <c r="R37" i="38"/>
  <c r="Q37" i="38"/>
  <c r="L37" i="38"/>
  <c r="K37" i="38"/>
  <c r="J37" i="38"/>
  <c r="I37" i="38"/>
  <c r="H37" i="38"/>
  <c r="G37" i="38"/>
  <c r="F37" i="38"/>
  <c r="E37" i="38"/>
  <c r="D37" i="38"/>
  <c r="C37" i="38"/>
  <c r="P37" i="38"/>
  <c r="O37" i="38"/>
  <c r="N37" i="38"/>
  <c r="M37" i="38"/>
  <c r="F22" i="38"/>
  <c r="E22" i="38"/>
  <c r="D22" i="38"/>
  <c r="C22" i="38"/>
  <c r="V14" i="48"/>
  <c r="U14" i="48"/>
  <c r="T14" i="48"/>
  <c r="S14" i="48"/>
  <c r="R14" i="48"/>
  <c r="Q14" i="48"/>
  <c r="P14" i="48"/>
  <c r="O14" i="48"/>
  <c r="N14" i="48"/>
  <c r="M14" i="48"/>
  <c r="P73" i="32"/>
  <c r="O73" i="32"/>
  <c r="N73" i="32"/>
  <c r="M73" i="32"/>
  <c r="L73" i="32"/>
  <c r="K73" i="32"/>
  <c r="J73" i="32"/>
  <c r="I73" i="32"/>
  <c r="H73" i="32"/>
  <c r="G73" i="32"/>
  <c r="F73" i="32"/>
  <c r="E73" i="32"/>
  <c r="D73" i="32"/>
  <c r="C73" i="32"/>
  <c r="T73" i="32"/>
  <c r="P71" i="32"/>
  <c r="O71" i="32"/>
  <c r="N71" i="32"/>
  <c r="M71" i="32"/>
  <c r="L71" i="32"/>
  <c r="K71" i="32"/>
  <c r="J71" i="32"/>
  <c r="I71" i="32"/>
  <c r="H71" i="32"/>
  <c r="G71" i="32"/>
  <c r="F71" i="32"/>
  <c r="E71" i="32"/>
  <c r="D71" i="32"/>
  <c r="C71" i="32"/>
  <c r="F59" i="32"/>
  <c r="E59" i="32"/>
  <c r="D59" i="32"/>
  <c r="C59" i="32"/>
  <c r="F48" i="32"/>
  <c r="E48" i="32"/>
  <c r="D48" i="32"/>
  <c r="C48" i="32"/>
  <c r="S35" i="32"/>
  <c r="R35" i="32"/>
  <c r="Q35" i="32"/>
  <c r="P35" i="32"/>
  <c r="O35" i="32"/>
  <c r="N35" i="32"/>
  <c r="M35" i="32"/>
  <c r="L35" i="32"/>
  <c r="K35" i="32"/>
  <c r="J35" i="32"/>
  <c r="I35" i="32"/>
  <c r="H35" i="32"/>
  <c r="G35" i="32"/>
  <c r="F35" i="32"/>
  <c r="E35" i="32"/>
  <c r="D35" i="32"/>
  <c r="C35" i="32"/>
  <c r="Q33" i="32"/>
  <c r="F14" i="32"/>
  <c r="E14" i="32"/>
  <c r="D14" i="32"/>
  <c r="Q14" i="32"/>
  <c r="G14" i="32"/>
  <c r="C14" i="32"/>
  <c r="S5" i="32"/>
  <c r="R5" i="32"/>
  <c r="Q5" i="32"/>
  <c r="P5" i="32"/>
  <c r="O5" i="32"/>
  <c r="N5" i="32"/>
  <c r="M5" i="32"/>
  <c r="L5" i="32"/>
  <c r="K5" i="32"/>
  <c r="J5" i="32"/>
  <c r="I5" i="32"/>
  <c r="H5" i="32"/>
  <c r="G5" i="32"/>
  <c r="F5" i="32"/>
  <c r="E5" i="32"/>
  <c r="D5" i="32"/>
  <c r="C5" i="32"/>
  <c r="V21" i="48"/>
  <c r="V23" i="48" s="1"/>
  <c r="U21" i="48"/>
  <c r="U23" i="48" s="1"/>
  <c r="T21" i="48"/>
  <c r="T23" i="48" s="1"/>
  <c r="S21" i="48"/>
  <c r="S23" i="48" s="1"/>
  <c r="R21" i="48"/>
  <c r="R23" i="48" s="1"/>
  <c r="W18" i="48"/>
  <c r="W19" i="48" s="1"/>
  <c r="V18" i="48"/>
  <c r="U18" i="48"/>
  <c r="T18" i="48"/>
  <c r="S18" i="48"/>
  <c r="W17" i="48"/>
  <c r="V17" i="48"/>
  <c r="U17" i="48"/>
  <c r="T17" i="48"/>
  <c r="S17" i="48"/>
  <c r="R17" i="48"/>
  <c r="Q17" i="48"/>
  <c r="P17" i="48"/>
  <c r="O17" i="48"/>
  <c r="N17" i="48"/>
  <c r="M17" i="48"/>
  <c r="L17" i="48"/>
  <c r="L14" i="48"/>
  <c r="O34" i="39" l="1"/>
  <c r="R40" i="40"/>
  <c r="L40" i="40"/>
  <c r="O40" i="40"/>
  <c r="K17" i="39"/>
  <c r="O58" i="32"/>
  <c r="N40" i="40"/>
  <c r="I58" i="32"/>
  <c r="P58" i="32"/>
  <c r="J58" i="32"/>
  <c r="K58" i="32"/>
  <c r="L58" i="32"/>
  <c r="M58" i="32"/>
  <c r="N58" i="32"/>
  <c r="P40" i="40"/>
  <c r="M40" i="40"/>
  <c r="S35" i="49"/>
  <c r="E99" i="49"/>
  <c r="P32" i="49"/>
  <c r="K85" i="49"/>
  <c r="J32" i="49"/>
  <c r="M85" i="49"/>
  <c r="O32" i="49"/>
  <c r="K32" i="49"/>
  <c r="L32" i="49"/>
  <c r="O85" i="49"/>
  <c r="R71" i="32"/>
  <c r="T14" i="32"/>
  <c r="M95" i="45"/>
  <c r="T42" i="49"/>
  <c r="U85" i="49"/>
  <c r="U97" i="49"/>
  <c r="N95" i="45"/>
  <c r="T32" i="49"/>
  <c r="L94" i="45" s="1"/>
  <c r="L95" i="45"/>
  <c r="T97" i="49"/>
  <c r="Q35" i="49"/>
  <c r="R63" i="49"/>
  <c r="X48" i="32"/>
  <c r="X35" i="32"/>
  <c r="X73" i="32"/>
  <c r="X14" i="32"/>
  <c r="X59" i="32"/>
  <c r="S22" i="49"/>
  <c r="J17" i="39"/>
  <c r="Q21" i="49"/>
  <c r="R21" i="49"/>
  <c r="M25" i="45"/>
  <c r="M23" i="45" s="1"/>
  <c r="T11" i="32"/>
  <c r="U11" i="32"/>
  <c r="N25" i="45"/>
  <c r="N23" i="45" s="1"/>
  <c r="W9" i="32"/>
  <c r="L25" i="45"/>
  <c r="L23" i="45" s="1"/>
  <c r="V36" i="49"/>
  <c r="V38" i="49"/>
  <c r="T36" i="49"/>
  <c r="T38" i="49"/>
  <c r="U36" i="49"/>
  <c r="U38" i="49"/>
  <c r="T9" i="32"/>
  <c r="N62" i="40"/>
  <c r="L66" i="40"/>
  <c r="S62" i="40"/>
  <c r="L18" i="48"/>
  <c r="T71" i="32"/>
  <c r="Q62" i="40"/>
  <c r="P66" i="40"/>
  <c r="S66" i="40"/>
  <c r="O62" i="40"/>
  <c r="N66" i="40"/>
  <c r="V66" i="40"/>
  <c r="O66" i="40"/>
  <c r="P62" i="40"/>
  <c r="L62" i="40"/>
  <c r="T62" i="40"/>
  <c r="M62" i="40"/>
  <c r="V62" i="40"/>
  <c r="R17" i="40"/>
  <c r="N14" i="32"/>
  <c r="K22" i="38"/>
  <c r="U9" i="49"/>
  <c r="O18" i="48"/>
  <c r="T9" i="49"/>
  <c r="O41" i="49"/>
  <c r="C99" i="49"/>
  <c r="I99" i="49"/>
  <c r="D99" i="49"/>
  <c r="S88" i="49"/>
  <c r="Q5" i="49"/>
  <c r="Q4" i="49" s="1"/>
  <c r="Q74" i="49"/>
  <c r="Q95" i="49"/>
  <c r="S74" i="49"/>
  <c r="R190" i="49"/>
  <c r="G99" i="49"/>
  <c r="R22" i="49"/>
  <c r="P41" i="49"/>
  <c r="O95" i="49"/>
  <c r="O94" i="49"/>
  <c r="P95" i="49"/>
  <c r="P94" i="49"/>
  <c r="M95" i="49"/>
  <c r="M94" i="49"/>
  <c r="N94" i="49"/>
  <c r="N95" i="49"/>
  <c r="O44" i="38"/>
  <c r="C17" i="39"/>
  <c r="W12" i="32"/>
  <c r="W48" i="32"/>
  <c r="O48" i="32"/>
  <c r="P17" i="40"/>
  <c r="N22" i="38"/>
  <c r="O22" i="38"/>
  <c r="P44" i="38"/>
  <c r="L22" i="38"/>
  <c r="M44" i="38"/>
  <c r="H61" i="32"/>
  <c r="J14" i="32"/>
  <c r="Q18" i="48"/>
  <c r="M18" i="48"/>
  <c r="T19" i="48"/>
  <c r="R18" i="48"/>
  <c r="N18" i="48"/>
  <c r="O23" i="48"/>
  <c r="P18" i="48"/>
  <c r="U19" i="48"/>
  <c r="V19" i="48"/>
  <c r="L23" i="48"/>
  <c r="U12" i="32"/>
  <c r="U73" i="32"/>
  <c r="T12" i="32"/>
  <c r="R95" i="49"/>
  <c r="F99" i="49"/>
  <c r="Q190" i="49"/>
  <c r="H99" i="49"/>
  <c r="S190" i="49"/>
  <c r="Q42" i="49"/>
  <c r="Q57" i="49"/>
  <c r="S94" i="49"/>
  <c r="S61" i="49"/>
  <c r="S21" i="49"/>
  <c r="Q22" i="49"/>
  <c r="J41" i="49"/>
  <c r="J42" i="49"/>
  <c r="T61" i="49"/>
  <c r="N153" i="49"/>
  <c r="T75" i="49"/>
  <c r="O123" i="49"/>
  <c r="R74" i="49"/>
  <c r="O4" i="49"/>
  <c r="O42" i="49"/>
  <c r="R4" i="49"/>
  <c r="N4" i="49"/>
  <c r="S4" i="49"/>
  <c r="S42" i="49"/>
  <c r="T115" i="49"/>
  <c r="Q23" i="48"/>
  <c r="M22" i="38"/>
  <c r="N44" i="38"/>
  <c r="F17" i="39"/>
  <c r="U61" i="49"/>
  <c r="U75" i="49"/>
  <c r="E17" i="39"/>
  <c r="N41" i="49"/>
  <c r="H22" i="38"/>
  <c r="P22" i="38"/>
  <c r="K21" i="32"/>
  <c r="M123" i="49"/>
  <c r="K94" i="49"/>
  <c r="N123" i="49"/>
  <c r="M153" i="49"/>
  <c r="M19" i="40"/>
  <c r="U19" i="40"/>
  <c r="S18" i="40"/>
  <c r="V22" i="49"/>
  <c r="K14" i="32"/>
  <c r="V14" i="32"/>
  <c r="K48" i="32"/>
  <c r="G48" i="32"/>
  <c r="G22" i="38"/>
  <c r="V73" i="32"/>
  <c r="N42" i="49"/>
  <c r="M23" i="48"/>
  <c r="P21" i="32"/>
  <c r="N21" i="32"/>
  <c r="J22" i="38"/>
  <c r="Q44" i="38"/>
  <c r="U5" i="49"/>
  <c r="P4" i="49"/>
  <c r="N23" i="48"/>
  <c r="O14" i="32"/>
  <c r="P42" i="49"/>
  <c r="L56" i="49"/>
  <c r="M74" i="49"/>
  <c r="J95" i="49"/>
  <c r="I14" i="32"/>
  <c r="J21" i="32"/>
  <c r="J56" i="49"/>
  <c r="U57" i="49"/>
  <c r="M56" i="49"/>
  <c r="L74" i="49"/>
  <c r="N75" i="49"/>
  <c r="L123" i="49"/>
  <c r="P123" i="49"/>
  <c r="O153" i="49"/>
  <c r="P23" i="48"/>
  <c r="J9" i="49"/>
  <c r="L36" i="49"/>
  <c r="L95" i="49"/>
  <c r="J48" i="32"/>
  <c r="G17" i="39"/>
  <c r="M9" i="49"/>
  <c r="N35" i="49"/>
  <c r="N48" i="32"/>
  <c r="P36" i="49"/>
  <c r="P35" i="49"/>
  <c r="P56" i="49"/>
  <c r="O75" i="49"/>
  <c r="K75" i="49"/>
  <c r="J89" i="49"/>
  <c r="L14" i="32"/>
  <c r="J85" i="49"/>
  <c r="K89" i="49"/>
  <c r="M14" i="32"/>
  <c r="M21" i="32"/>
  <c r="H48" i="32"/>
  <c r="Q48" i="32"/>
  <c r="V59" i="32"/>
  <c r="G59" i="32"/>
  <c r="D17" i="39"/>
  <c r="L190" i="49"/>
  <c r="L21" i="32"/>
  <c r="K9" i="49"/>
  <c r="L85" i="49"/>
  <c r="L89" i="49"/>
  <c r="L88" i="49"/>
  <c r="O21" i="32"/>
  <c r="P33" i="32"/>
  <c r="G61" i="32"/>
  <c r="L9" i="49"/>
  <c r="K22" i="49"/>
  <c r="J21" i="49"/>
  <c r="M36" i="49"/>
  <c r="M35" i="49"/>
  <c r="N85" i="49"/>
  <c r="N88" i="49"/>
  <c r="O190" i="49"/>
  <c r="I21" i="32"/>
  <c r="Q71" i="32"/>
  <c r="I22" i="38"/>
  <c r="Q22" i="38"/>
  <c r="H17" i="39"/>
  <c r="T22" i="49"/>
  <c r="M32" i="49"/>
  <c r="O88" i="49"/>
  <c r="J94" i="49"/>
  <c r="P190" i="49"/>
  <c r="S71" i="32"/>
  <c r="T5" i="49"/>
  <c r="U22" i="49"/>
  <c r="N32" i="49"/>
  <c r="O35" i="49"/>
  <c r="O56" i="49"/>
  <c r="N56" i="49"/>
  <c r="P74" i="49"/>
  <c r="J75" i="49"/>
  <c r="P85" i="49"/>
  <c r="P89" i="49"/>
  <c r="P88" i="49"/>
  <c r="P153" i="49"/>
  <c r="T35" i="32"/>
  <c r="T48" i="32"/>
  <c r="W59" i="32"/>
  <c r="W73" i="32"/>
  <c r="Q18" i="40"/>
  <c r="Q17" i="40"/>
  <c r="S7" i="40"/>
  <c r="R19" i="40"/>
  <c r="T85" i="49"/>
  <c r="R18" i="40"/>
  <c r="U35" i="32"/>
  <c r="U48" i="32"/>
  <c r="U14" i="32"/>
  <c r="V35" i="32"/>
  <c r="V48" i="32"/>
  <c r="S17" i="40"/>
  <c r="L19" i="40"/>
  <c r="T19" i="40"/>
  <c r="T57" i="49"/>
  <c r="V85" i="49"/>
  <c r="L18" i="40"/>
  <c r="T18" i="40"/>
  <c r="L17" i="40"/>
  <c r="T17" i="40"/>
  <c r="W14" i="32"/>
  <c r="N7" i="40"/>
  <c r="M18" i="40"/>
  <c r="U18" i="40"/>
  <c r="M17" i="40"/>
  <c r="U17" i="40"/>
  <c r="O7" i="40"/>
  <c r="T59" i="32"/>
  <c r="N18" i="40"/>
  <c r="V18" i="40"/>
  <c r="P7" i="40"/>
  <c r="U59" i="32"/>
  <c r="V7" i="40"/>
  <c r="L10" i="45"/>
  <c r="O18" i="40"/>
  <c r="O17" i="40"/>
  <c r="Q7" i="40"/>
  <c r="P19" i="40"/>
  <c r="U32" i="49"/>
  <c r="M94" i="45" s="1"/>
  <c r="U190" i="49"/>
  <c r="W35" i="32"/>
  <c r="U9" i="32"/>
  <c r="N10" i="45"/>
  <c r="P18" i="40"/>
  <c r="R7" i="40"/>
  <c r="Q19" i="40"/>
  <c r="V32" i="49"/>
  <c r="N94" i="45" s="1"/>
  <c r="R66" i="40"/>
  <c r="R62" i="40"/>
  <c r="P6" i="40"/>
  <c r="U62" i="40"/>
  <c r="U6" i="40"/>
  <c r="U8" i="40" s="1"/>
  <c r="O6" i="40"/>
  <c r="L5" i="40"/>
  <c r="T5" i="40"/>
  <c r="R5" i="40"/>
  <c r="R6" i="40"/>
  <c r="S6" i="40"/>
  <c r="P5" i="40"/>
  <c r="N6" i="40"/>
  <c r="M6" i="40"/>
  <c r="M8" i="40" s="1"/>
  <c r="L6" i="40"/>
  <c r="T6" i="40"/>
  <c r="Q5" i="40"/>
  <c r="T66" i="40"/>
  <c r="M78" i="40"/>
  <c r="U78" i="40"/>
  <c r="S78" i="40"/>
  <c r="O78" i="40"/>
  <c r="R52" i="40"/>
  <c r="O72" i="40"/>
  <c r="P72" i="40"/>
  <c r="Q72" i="40"/>
  <c r="R72" i="40"/>
  <c r="S72" i="40"/>
  <c r="L72" i="40"/>
  <c r="T72" i="40"/>
  <c r="O52" i="40"/>
  <c r="M72" i="40"/>
  <c r="U72" i="40"/>
  <c r="N72" i="40"/>
  <c r="Q78" i="40"/>
  <c r="S48" i="40"/>
  <c r="P78" i="40"/>
  <c r="P28" i="40"/>
  <c r="N52" i="40"/>
  <c r="V52" i="40"/>
  <c r="R78" i="40"/>
  <c r="L7" i="40"/>
  <c r="T7" i="40"/>
  <c r="N48" i="40"/>
  <c r="V48" i="40"/>
  <c r="O48" i="40"/>
  <c r="V6" i="40"/>
  <c r="Q48" i="40"/>
  <c r="S52" i="40"/>
  <c r="L52" i="40"/>
  <c r="T52" i="40"/>
  <c r="R48" i="40"/>
  <c r="Q25" i="40"/>
  <c r="Q28" i="40" s="1"/>
  <c r="L48" i="40"/>
  <c r="T48" i="40"/>
  <c r="M48" i="40"/>
  <c r="U48" i="40"/>
  <c r="M52" i="40"/>
  <c r="U52" i="40"/>
  <c r="M66" i="40"/>
  <c r="U66" i="40"/>
  <c r="T28" i="40"/>
  <c r="P48" i="40"/>
  <c r="N78" i="40"/>
  <c r="V78" i="40"/>
  <c r="V17" i="40"/>
  <c r="Q66" i="40"/>
  <c r="S83" i="40"/>
  <c r="Q83" i="40"/>
  <c r="R83" i="40"/>
  <c r="N83" i="40"/>
  <c r="V83" i="40"/>
  <c r="O83" i="40"/>
  <c r="L78" i="40"/>
  <c r="T78" i="40"/>
  <c r="P83" i="40"/>
  <c r="L83" i="40"/>
  <c r="T83" i="40"/>
  <c r="M83" i="40"/>
  <c r="U83" i="40"/>
  <c r="V9" i="32"/>
  <c r="S25" i="40"/>
  <c r="S28" i="40" s="1"/>
  <c r="H14" i="32"/>
  <c r="P14" i="32"/>
  <c r="L48" i="32"/>
  <c r="T5" i="32"/>
  <c r="M48" i="32"/>
  <c r="U5" i="32"/>
  <c r="U28" i="40"/>
  <c r="U71" i="32"/>
  <c r="I17" i="39"/>
  <c r="V28" i="40"/>
  <c r="P48" i="32"/>
  <c r="H59" i="32"/>
  <c r="Q52" i="40"/>
  <c r="P52" i="40"/>
  <c r="I48" i="32"/>
  <c r="O28" i="40"/>
  <c r="N17" i="40"/>
  <c r="L28" i="40"/>
  <c r="R28" i="40"/>
  <c r="M28" i="40"/>
  <c r="N28" i="40"/>
  <c r="M89" i="49"/>
  <c r="M190" i="49"/>
  <c r="K41" i="49"/>
  <c r="K42" i="49"/>
  <c r="K56" i="49"/>
  <c r="N190" i="49"/>
  <c r="L41" i="49"/>
  <c r="L42" i="49"/>
  <c r="M41" i="49"/>
  <c r="M42" i="49"/>
  <c r="V57" i="49"/>
  <c r="V95" i="49"/>
  <c r="V9" i="49"/>
  <c r="W14" i="48"/>
  <c r="W11" i="32"/>
  <c r="V71" i="32"/>
  <c r="V75" i="49"/>
  <c r="V5" i="49"/>
  <c r="V61" i="49"/>
  <c r="V5" i="32"/>
  <c r="W5" i="32"/>
  <c r="W71" i="32"/>
  <c r="V42" i="49"/>
  <c r="R61" i="49" l="1"/>
  <c r="R99" i="49"/>
  <c r="U95" i="49"/>
  <c r="N93" i="45"/>
  <c r="M93" i="45"/>
  <c r="L93" i="45"/>
  <c r="L61" i="32"/>
  <c r="Q59" i="32"/>
  <c r="J61" i="32"/>
  <c r="T95" i="49"/>
  <c r="Q48" i="49"/>
  <c r="P22" i="49"/>
  <c r="O22" i="49"/>
  <c r="O21" i="49"/>
  <c r="M21" i="49"/>
  <c r="O74" i="49"/>
  <c r="K74" i="49"/>
  <c r="P21" i="49"/>
  <c r="L21" i="49"/>
  <c r="N22" i="49"/>
  <c r="I61" i="32"/>
  <c r="S20" i="40"/>
  <c r="J59" i="32"/>
  <c r="I59" i="32"/>
  <c r="N74" i="49"/>
  <c r="O61" i="32"/>
  <c r="O59" i="32"/>
  <c r="J74" i="49"/>
  <c r="V61" i="40"/>
  <c r="P20" i="40"/>
  <c r="Q8" i="40"/>
  <c r="N21" i="49"/>
  <c r="L75" i="49"/>
  <c r="Q99" i="49"/>
  <c r="M75" i="49"/>
  <c r="S48" i="49"/>
  <c r="O20" i="40"/>
  <c r="L20" i="40"/>
  <c r="R20" i="40"/>
  <c r="M22" i="49"/>
  <c r="P75" i="49"/>
  <c r="R48" i="49"/>
  <c r="S99" i="49"/>
  <c r="J22" i="49"/>
  <c r="N8" i="40"/>
  <c r="Q20" i="40"/>
  <c r="O8" i="40"/>
  <c r="P61" i="32"/>
  <c r="P59" i="32"/>
  <c r="T20" i="40"/>
  <c r="S8" i="40"/>
  <c r="M20" i="40"/>
  <c r="V20" i="40"/>
  <c r="K21" i="49"/>
  <c r="L22" i="49"/>
  <c r="V8" i="40"/>
  <c r="N61" i="32"/>
  <c r="L99" i="49"/>
  <c r="M99" i="49"/>
  <c r="J48" i="49"/>
  <c r="S61" i="40"/>
  <c r="L8" i="40"/>
  <c r="P8" i="40"/>
  <c r="N61" i="40"/>
  <c r="P61" i="40"/>
  <c r="T61" i="40"/>
  <c r="L61" i="40"/>
  <c r="L47" i="40"/>
  <c r="N47" i="40"/>
  <c r="T8" i="40"/>
  <c r="R8" i="40"/>
  <c r="M10" i="45"/>
  <c r="U20" i="40"/>
  <c r="M61" i="40"/>
  <c r="R77" i="40"/>
  <c r="R47" i="40"/>
  <c r="R61" i="40"/>
  <c r="T77" i="40"/>
  <c r="Q77" i="40"/>
  <c r="S77" i="40"/>
  <c r="V77" i="40"/>
  <c r="U77" i="40"/>
  <c r="N77" i="40"/>
  <c r="M77" i="40"/>
  <c r="L77" i="40"/>
  <c r="P77" i="40"/>
  <c r="O77" i="40"/>
  <c r="M47" i="40"/>
  <c r="Q61" i="40"/>
  <c r="O61" i="40"/>
  <c r="V47" i="40"/>
  <c r="T47" i="40"/>
  <c r="U47" i="40"/>
  <c r="Q47" i="40"/>
  <c r="S47" i="40"/>
  <c r="O47" i="40"/>
  <c r="U61" i="40"/>
  <c r="N20" i="40"/>
  <c r="U42" i="49"/>
  <c r="P47" i="40"/>
  <c r="M59" i="32"/>
  <c r="M61" i="32"/>
  <c r="P99" i="49"/>
  <c r="K59" i="32"/>
  <c r="N59" i="32"/>
  <c r="L59" i="32"/>
  <c r="K61" i="32"/>
  <c r="K99" i="49" l="1"/>
  <c r="M48" i="49"/>
  <c r="L48" i="49"/>
  <c r="O48" i="49"/>
  <c r="O99" i="49"/>
  <c r="P48" i="49"/>
  <c r="N99" i="49"/>
  <c r="J99" i="49"/>
  <c r="V45" i="40"/>
  <c r="V43" i="40" s="1"/>
  <c r="N48" i="49"/>
  <c r="K48" i="49"/>
  <c r="S45" i="40"/>
  <c r="S43" i="40" s="1"/>
  <c r="N45" i="40"/>
  <c r="N43" i="40" s="1"/>
  <c r="P45" i="40"/>
  <c r="P43" i="40" s="1"/>
  <c r="L45" i="40"/>
  <c r="L43" i="40" s="1"/>
  <c r="M45" i="40"/>
  <c r="M43" i="40" s="1"/>
  <c r="U45" i="40"/>
  <c r="U43" i="40" s="1"/>
  <c r="T45" i="40"/>
  <c r="T43" i="40" s="1"/>
  <c r="R45" i="40"/>
  <c r="R43" i="40" s="1"/>
  <c r="O45" i="40"/>
  <c r="O43" i="40" s="1"/>
  <c r="Q45" i="40"/>
  <c r="Q43" i="40" s="1"/>
  <c r="W249" i="51" l="1"/>
  <c r="W247" i="51"/>
  <c r="W245" i="51"/>
  <c r="W168" i="51" l="1"/>
  <c r="W166" i="51"/>
  <c r="U122" i="51"/>
  <c r="U245" i="51"/>
  <c r="V247" i="51"/>
  <c r="V136" i="51"/>
  <c r="V232" i="51"/>
  <c r="V166" i="51"/>
  <c r="V230" i="51"/>
  <c r="U126" i="51"/>
  <c r="U180" i="51"/>
  <c r="V140" i="51"/>
  <c r="U124" i="51"/>
  <c r="U166" i="51"/>
  <c r="U249" i="51"/>
  <c r="U136" i="51"/>
  <c r="W230" i="51"/>
  <c r="V122" i="51"/>
  <c r="W124" i="51"/>
  <c r="V126" i="51"/>
  <c r="U140" i="51"/>
  <c r="W178" i="51"/>
  <c r="V180" i="51"/>
  <c r="W138" i="51"/>
  <c r="U168" i="51"/>
  <c r="U230" i="51"/>
  <c r="V249" i="51"/>
  <c r="V168" i="51"/>
  <c r="W232" i="51"/>
  <c r="U178" i="51"/>
  <c r="V245" i="51"/>
  <c r="W122" i="51"/>
  <c r="V124" i="51"/>
  <c r="W126" i="51"/>
  <c r="U138" i="51"/>
  <c r="V178" i="51"/>
  <c r="W180" i="51"/>
  <c r="W86" i="51"/>
  <c r="W136" i="51"/>
  <c r="V138" i="51"/>
  <c r="W140" i="51"/>
  <c r="U232" i="51"/>
  <c r="U247" i="51"/>
  <c r="V86" i="51"/>
  <c r="W90" i="51" l="1"/>
  <c r="W59" i="51"/>
  <c r="U38" i="51"/>
  <c r="U88" i="51"/>
  <c r="T38" i="51"/>
  <c r="U92" i="51"/>
  <c r="U63" i="51"/>
  <c r="V90" i="51"/>
  <c r="V92" i="51"/>
  <c r="V228" i="51"/>
  <c r="U243" i="51"/>
  <c r="V88" i="51"/>
  <c r="W176" i="51"/>
  <c r="U61" i="51"/>
  <c r="V176" i="51"/>
  <c r="V243" i="51"/>
  <c r="U120" i="51"/>
  <c r="V134" i="51"/>
  <c r="U164" i="51"/>
  <c r="W134" i="51"/>
  <c r="U90" i="51"/>
  <c r="U176" i="51"/>
  <c r="V120" i="51"/>
  <c r="W92" i="51"/>
  <c r="W228" i="51"/>
  <c r="U59" i="51"/>
  <c r="W120" i="51"/>
  <c r="W88" i="51"/>
  <c r="V59" i="51"/>
  <c r="W243" i="51"/>
  <c r="W63" i="51"/>
  <c r="U134" i="51"/>
  <c r="U86" i="51"/>
  <c r="U228" i="51"/>
  <c r="V63" i="51"/>
  <c r="V38" i="51" l="1"/>
  <c r="W38" i="51"/>
  <c r="W164" i="51" l="1"/>
  <c r="V164" i="51" l="1"/>
  <c r="V61" i="51"/>
  <c r="W61" i="51"/>
  <c r="AC156" i="51" l="1"/>
  <c r="AC111" i="51" l="1"/>
  <c r="AC37" i="51"/>
  <c r="AC109" i="51"/>
  <c r="AC110" i="51" l="1"/>
  <c r="AC36" i="51"/>
  <c r="AD4" i="45" l="1"/>
  <c r="AC221" i="51" l="1"/>
  <c r="AC123" i="51" l="1"/>
  <c r="AC57" i="51"/>
  <c r="AL152" i="51"/>
  <c r="AC137" i="51"/>
  <c r="AE7" i="39"/>
  <c r="AL5" i="51"/>
  <c r="AL7" i="51"/>
  <c r="U104" i="45"/>
  <c r="AD104" i="45" s="1"/>
  <c r="AL8" i="51"/>
  <c r="AC135" i="51"/>
  <c r="AE13" i="39"/>
  <c r="AE30" i="39"/>
  <c r="AE14" i="39"/>
  <c r="AL99" i="51"/>
  <c r="AC139" i="51"/>
  <c r="AC165" i="51"/>
  <c r="AL106" i="51"/>
  <c r="AL148" i="51"/>
  <c r="AL105" i="51"/>
  <c r="AL147" i="51"/>
  <c r="AL145" i="51"/>
  <c r="AL30" i="51"/>
  <c r="AC244" i="51"/>
  <c r="AL26" i="32"/>
  <c r="AL17" i="51"/>
  <c r="AL27" i="51"/>
  <c r="AL146" i="51"/>
  <c r="AC125" i="51"/>
  <c r="AC121" i="51"/>
  <c r="AL4" i="51"/>
  <c r="AL9" i="51"/>
  <c r="AL26" i="51"/>
  <c r="AC246" i="51"/>
  <c r="AL96" i="51"/>
  <c r="U105" i="45"/>
  <c r="AL149" i="51"/>
  <c r="AC177" i="51"/>
  <c r="AD7" i="45"/>
  <c r="AL29" i="51"/>
  <c r="AE6" i="39"/>
  <c r="AL21" i="51"/>
  <c r="AM40" i="40"/>
  <c r="AC122" i="51" l="1"/>
  <c r="AC124" i="51"/>
  <c r="AD105" i="45"/>
  <c r="AE33" i="39"/>
  <c r="AE31" i="39"/>
  <c r="AL38" i="40"/>
  <c r="AM38" i="40"/>
  <c r="AL39" i="40"/>
  <c r="AM39" i="40"/>
  <c r="AL37" i="40"/>
  <c r="AM37" i="40"/>
  <c r="AE8" i="39"/>
  <c r="AF8" i="39"/>
  <c r="AL4" i="32"/>
  <c r="U103" i="45"/>
  <c r="AD103" i="45" s="1"/>
  <c r="AC220" i="51"/>
  <c r="AC222" i="51"/>
  <c r="AC70" i="51"/>
  <c r="AC235" i="51"/>
  <c r="AC71" i="51"/>
  <c r="AC236" i="51"/>
  <c r="AC74" i="51"/>
  <c r="AC239" i="51"/>
  <c r="AC45" i="51"/>
  <c r="AC225" i="51"/>
  <c r="AC91" i="51"/>
  <c r="AC242" i="51"/>
  <c r="AC264" i="51"/>
  <c r="AC62" i="51"/>
  <c r="AC227" i="51"/>
  <c r="AC46" i="51"/>
  <c r="AC267" i="51"/>
  <c r="AC130" i="51"/>
  <c r="AC78" i="51"/>
  <c r="AC161" i="51"/>
  <c r="AC55" i="51"/>
  <c r="AC171" i="51"/>
  <c r="AC68" i="51"/>
  <c r="AC42" i="51"/>
  <c r="AC114" i="51"/>
  <c r="AC173" i="51"/>
  <c r="AC83" i="51"/>
  <c r="AC117" i="51"/>
  <c r="AC54" i="51"/>
  <c r="AC133" i="51"/>
  <c r="AC87" i="51"/>
  <c r="AC116" i="51"/>
  <c r="AC53" i="51"/>
  <c r="AD14" i="45"/>
  <c r="AD6" i="45"/>
  <c r="AC179" i="51"/>
  <c r="AD13" i="45"/>
  <c r="AL6" i="51"/>
  <c r="AE15" i="39"/>
  <c r="AL22" i="32"/>
  <c r="AL30" i="32"/>
  <c r="AL153" i="51"/>
  <c r="AC231" i="51"/>
  <c r="AL12" i="51"/>
  <c r="AL151" i="51"/>
  <c r="AL40" i="40"/>
  <c r="AL144" i="51"/>
  <c r="AD11" i="45"/>
  <c r="AD8" i="45"/>
  <c r="AC167" i="51"/>
  <c r="AE35" i="39"/>
  <c r="AL100" i="51"/>
  <c r="AE17" i="39"/>
  <c r="AL15" i="32"/>
  <c r="AL103" i="51"/>
  <c r="AD5" i="45"/>
  <c r="U94" i="45"/>
  <c r="AL16" i="51"/>
  <c r="AC229" i="51"/>
  <c r="AL104" i="51"/>
  <c r="AC248" i="51"/>
  <c r="AL102" i="51"/>
  <c r="AE9" i="39"/>
  <c r="AE29" i="39"/>
  <c r="AC44" i="51"/>
  <c r="U95" i="45"/>
  <c r="AL25" i="51"/>
  <c r="U93" i="45" l="1"/>
  <c r="AE34" i="39"/>
  <c r="AE32" i="39"/>
  <c r="AL88" i="51"/>
  <c r="AL92" i="51"/>
  <c r="AL91" i="51"/>
  <c r="AC73" i="51"/>
  <c r="AC238" i="51"/>
  <c r="AC72" i="51"/>
  <c r="AC237" i="51"/>
  <c r="AC75" i="51"/>
  <c r="AC240" i="51"/>
  <c r="AC119" i="51"/>
  <c r="AC58" i="51"/>
  <c r="AL87" i="51"/>
  <c r="AC163" i="51"/>
  <c r="AC60" i="51"/>
  <c r="AC43" i="51"/>
  <c r="AC159" i="51"/>
  <c r="AC129" i="51"/>
  <c r="AC67" i="51"/>
  <c r="AC175" i="51"/>
  <c r="AC89" i="51"/>
  <c r="AC85" i="51"/>
  <c r="AL28" i="51"/>
  <c r="AL22" i="51"/>
  <c r="AL101" i="51"/>
  <c r="AL11" i="51"/>
  <c r="AL10" i="51"/>
  <c r="AC41" i="51"/>
  <c r="AC120" i="51" l="1"/>
  <c r="AL10" i="32"/>
  <c r="AL90" i="51"/>
  <c r="AL86" i="51"/>
  <c r="AL89" i="51"/>
  <c r="AL85" i="51"/>
  <c r="AD10" i="45"/>
  <c r="AE16" i="39" l="1"/>
  <c r="X229" i="51" l="1"/>
  <c r="X230" i="51" s="1"/>
  <c r="X220" i="51"/>
  <c r="X231" i="51"/>
  <c r="X232" i="51" s="1"/>
  <c r="X167" i="51"/>
  <c r="X168" i="51" s="1"/>
  <c r="X165" i="51"/>
  <c r="X166" i="51" s="1"/>
  <c r="X177" i="51"/>
  <c r="X178" i="51" s="1"/>
  <c r="X121" i="51"/>
  <c r="X137" i="51"/>
  <c r="X138" i="51" s="1"/>
  <c r="X135" i="51"/>
  <c r="X136" i="51" s="1"/>
  <c r="X57" i="51"/>
  <c r="X123" i="51"/>
  <c r="X139" i="51"/>
  <c r="X140" i="51" s="1"/>
  <c r="X125" i="51"/>
  <c r="Y124" i="51" l="1"/>
  <c r="X124" i="51"/>
  <c r="Y122" i="51"/>
  <c r="X122" i="51"/>
  <c r="Y126" i="51"/>
  <c r="X126" i="51"/>
  <c r="X227" i="51"/>
  <c r="X228" i="51" s="1"/>
  <c r="X62" i="51"/>
  <c r="X63" i="51" s="1"/>
  <c r="X236" i="51"/>
  <c r="X71" i="51"/>
  <c r="X267" i="51"/>
  <c r="X46" i="51"/>
  <c r="X171" i="51"/>
  <c r="X68" i="51"/>
  <c r="X114" i="51"/>
  <c r="X42" i="51"/>
  <c r="X53" i="51"/>
  <c r="X116" i="51"/>
  <c r="X45" i="51"/>
  <c r="X225" i="51"/>
  <c r="X58" i="51"/>
  <c r="X59" i="51" s="1"/>
  <c r="X119" i="51"/>
  <c r="X117" i="51"/>
  <c r="X54" i="51"/>
  <c r="X43" i="51"/>
  <c r="X159" i="51"/>
  <c r="X74" i="51"/>
  <c r="X239" i="51"/>
  <c r="X237" i="51"/>
  <c r="X72" i="51"/>
  <c r="X240" i="51"/>
  <c r="X75" i="51"/>
  <c r="X129" i="51"/>
  <c r="X67" i="51"/>
  <c r="X242" i="51"/>
  <c r="X91" i="51"/>
  <c r="X92" i="51" s="1"/>
  <c r="X264" i="51"/>
  <c r="X248" i="51"/>
  <c r="X244" i="51"/>
  <c r="X246" i="51"/>
  <c r="X179" i="51"/>
  <c r="X180" i="51" s="1"/>
  <c r="X41" i="51"/>
  <c r="AC126" i="51"/>
  <c r="X85" i="51"/>
  <c r="X86" i="51" s="1"/>
  <c r="X44" i="51"/>
  <c r="Y247" i="51" l="1"/>
  <c r="X247" i="51"/>
  <c r="Y245" i="51"/>
  <c r="X245" i="51"/>
  <c r="Y249" i="51"/>
  <c r="X249" i="51"/>
  <c r="Y243" i="51"/>
  <c r="X243" i="51"/>
  <c r="Y120" i="51"/>
  <c r="X120" i="51"/>
  <c r="X55" i="51"/>
  <c r="X161" i="51"/>
  <c r="X89" i="51"/>
  <c r="X90" i="51" s="1"/>
  <c r="X175" i="51"/>
  <c r="X176" i="51" s="1"/>
  <c r="X238" i="51"/>
  <c r="X73" i="51"/>
  <c r="X60" i="51"/>
  <c r="X61" i="51" s="1"/>
  <c r="X163" i="51"/>
  <c r="X164" i="51" s="1"/>
  <c r="X78" i="51"/>
  <c r="X130" i="51"/>
  <c r="X79" i="51"/>
  <c r="X172" i="51"/>
  <c r="X87" i="51"/>
  <c r="X88" i="51" s="1"/>
  <c r="X133" i="51"/>
  <c r="X134" i="51" s="1"/>
  <c r="X235" i="51"/>
  <c r="X70" i="51"/>
  <c r="O25" i="45"/>
  <c r="O23" i="45" s="1"/>
  <c r="AM211" i="51" l="1"/>
  <c r="AM210" i="51"/>
  <c r="AL203" i="51"/>
  <c r="AM203" i="51"/>
  <c r="AL204" i="51"/>
  <c r="AM204" i="51"/>
  <c r="AL210" i="51"/>
  <c r="AL211" i="51"/>
  <c r="AM205" i="51"/>
  <c r="AM209" i="51" l="1"/>
  <c r="AL15" i="51"/>
  <c r="AM15" i="51"/>
  <c r="AL14" i="51"/>
  <c r="AM14" i="51"/>
  <c r="AL206" i="51"/>
  <c r="AM206" i="51"/>
  <c r="AL202" i="51"/>
  <c r="AM202" i="51"/>
  <c r="AL205" i="51"/>
  <c r="AL209" i="51"/>
  <c r="AL13" i="51" l="1"/>
  <c r="AM13" i="51"/>
  <c r="AL207" i="51"/>
  <c r="AM207" i="51"/>
  <c r="AL32" i="51" l="1"/>
  <c r="AM32" i="51"/>
  <c r="AL31" i="51" l="1"/>
  <c r="AL20" i="32" l="1"/>
  <c r="V11" i="51" l="1"/>
  <c r="V10" i="51" s="1"/>
  <c r="V11" i="32" l="1"/>
  <c r="V12" i="32" l="1"/>
  <c r="AM6" i="32" l="1"/>
  <c r="AM4" i="32"/>
  <c r="AE12" i="45"/>
  <c r="AE10" i="45"/>
  <c r="AF35" i="39"/>
  <c r="AE4" i="45" l="1"/>
  <c r="AD110" i="51" l="1"/>
  <c r="AD111" i="51" l="1"/>
  <c r="AD109" i="51" l="1"/>
  <c r="AD36" i="51"/>
  <c r="AD156" i="51" l="1"/>
  <c r="AD37" i="51"/>
  <c r="AM184" i="51" l="1"/>
  <c r="AM254" i="51" l="1"/>
  <c r="AM100" i="51"/>
  <c r="AM99" i="51"/>
  <c r="AD236" i="51" l="1"/>
  <c r="AD71" i="51"/>
  <c r="AD74" i="51"/>
  <c r="AD239" i="51"/>
  <c r="AD240" i="51"/>
  <c r="AD75" i="51"/>
  <c r="AD55" i="51"/>
  <c r="AD161" i="51"/>
  <c r="AD216" i="51"/>
  <c r="AM185" i="51"/>
  <c r="AD114" i="51"/>
  <c r="AD42" i="51"/>
  <c r="AE56" i="45"/>
  <c r="AM4" i="51"/>
  <c r="AM216" i="51" l="1"/>
  <c r="AD238" i="51"/>
  <c r="AD73" i="51"/>
  <c r="AD46" i="51"/>
  <c r="AD267" i="51"/>
  <c r="AF33" i="39"/>
  <c r="AM198" i="51"/>
  <c r="AE5" i="45"/>
  <c r="AD57" i="51"/>
  <c r="AE13" i="45"/>
  <c r="AD264" i="51"/>
  <c r="AF31" i="39"/>
  <c r="AE6" i="45"/>
  <c r="AF32" i="39"/>
  <c r="AE14" i="45"/>
  <c r="AM199" i="51"/>
  <c r="AE8" i="45"/>
  <c r="AF30" i="39" l="1"/>
  <c r="AM5" i="51"/>
  <c r="AM7" i="51"/>
  <c r="AM9" i="51"/>
  <c r="AF34" i="39"/>
  <c r="AM27" i="51"/>
  <c r="AD121" i="51"/>
  <c r="AM8" i="51"/>
  <c r="AM152" i="51"/>
  <c r="AE88" i="45"/>
  <c r="AM196" i="51"/>
  <c r="AM16" i="51"/>
  <c r="AE83" i="45"/>
  <c r="AF9" i="39"/>
  <c r="AM105" i="51"/>
  <c r="AM256" i="51"/>
  <c r="AD123" i="51"/>
  <c r="AF22" i="39"/>
  <c r="AM22" i="51"/>
  <c r="AF15" i="39"/>
  <c r="AD135" i="51"/>
  <c r="AM257" i="51"/>
  <c r="AM255" i="51"/>
  <c r="AM147" i="51"/>
  <c r="AM29" i="51"/>
  <c r="AD137" i="51"/>
  <c r="AM153" i="51"/>
  <c r="AD246" i="51"/>
  <c r="AM186" i="51"/>
  <c r="AM261" i="51"/>
  <c r="AM26" i="51"/>
  <c r="AM30" i="51"/>
  <c r="AM148" i="51"/>
  <c r="AM190" i="51"/>
  <c r="AM191" i="51"/>
  <c r="AM189" i="51"/>
  <c r="AE84" i="45"/>
  <c r="AF7" i="39"/>
  <c r="AD231" i="51"/>
  <c r="AM6" i="51"/>
  <c r="AM103" i="51"/>
  <c r="AM145" i="51"/>
  <c r="AM146" i="51"/>
  <c r="AM101" i="51"/>
  <c r="AM102" i="51"/>
  <c r="AE89" i="45"/>
  <c r="AM96" i="51"/>
  <c r="AE90" i="45"/>
  <c r="AM144" i="51"/>
  <c r="AM195" i="51"/>
  <c r="AM106" i="51"/>
  <c r="AE7" i="45"/>
  <c r="AM149" i="51"/>
  <c r="AD124" i="51" l="1"/>
  <c r="AD122" i="51"/>
  <c r="AM44" i="32"/>
  <c r="AM55" i="32"/>
  <c r="AM65" i="32"/>
  <c r="AM67" i="32"/>
  <c r="AM49" i="32"/>
  <c r="AM26" i="32"/>
  <c r="AM20" i="32"/>
  <c r="AM69" i="32"/>
  <c r="AM63" i="32"/>
  <c r="AM40" i="32"/>
  <c r="AM22" i="32"/>
  <c r="AM57" i="32"/>
  <c r="AM54" i="32"/>
  <c r="AM30" i="32"/>
  <c r="AM60" i="32"/>
  <c r="AE85" i="45"/>
  <c r="AD225" i="51"/>
  <c r="AD45" i="51"/>
  <c r="AD244" i="51"/>
  <c r="AM259" i="51"/>
  <c r="AM193" i="51"/>
  <c r="V95" i="45"/>
  <c r="AM58" i="32"/>
  <c r="AD167" i="51"/>
  <c r="AD117" i="51"/>
  <c r="AD54" i="51"/>
  <c r="AM70" i="32"/>
  <c r="AD58" i="51"/>
  <c r="AD119" i="51"/>
  <c r="AM260" i="51"/>
  <c r="AF13" i="39"/>
  <c r="AF14" i="39"/>
  <c r="AD83" i="51"/>
  <c r="AD173" i="51"/>
  <c r="V104" i="45"/>
  <c r="AD171" i="51"/>
  <c r="AD68" i="51"/>
  <c r="AD139" i="51"/>
  <c r="AD165" i="51"/>
  <c r="AD125" i="51"/>
  <c r="AD179" i="51"/>
  <c r="AM104" i="51"/>
  <c r="AM15" i="32"/>
  <c r="AD130" i="51"/>
  <c r="AD78" i="51"/>
  <c r="AD229" i="51"/>
  <c r="AF25" i="39"/>
  <c r="AF17" i="39"/>
  <c r="AD91" i="51"/>
  <c r="AD242" i="51"/>
  <c r="AD60" i="51"/>
  <c r="AD163" i="51"/>
  <c r="AF20" i="39"/>
  <c r="AF23" i="39"/>
  <c r="AD227" i="51"/>
  <c r="AD62" i="51"/>
  <c r="AE58" i="45"/>
  <c r="AD41" i="51"/>
  <c r="AD220" i="51"/>
  <c r="AE82" i="45"/>
  <c r="AD248" i="51"/>
  <c r="AM187" i="51"/>
  <c r="AM21" i="51"/>
  <c r="AF16" i="39"/>
  <c r="AE87" i="45"/>
  <c r="AD177" i="51"/>
  <c r="AF24" i="39"/>
  <c r="AD120" i="51" l="1"/>
  <c r="AD126" i="51"/>
  <c r="AE104" i="45"/>
  <c r="V94" i="45"/>
  <c r="V93" i="45" s="1"/>
  <c r="AM188" i="51"/>
  <c r="AM197" i="51"/>
  <c r="AM68" i="32"/>
  <c r="AM10" i="32"/>
  <c r="AM53" i="32"/>
  <c r="AM66" i="32"/>
  <c r="AM56" i="32"/>
  <c r="AM151" i="51"/>
  <c r="AD44" i="51"/>
  <c r="AM64" i="32"/>
  <c r="AD43" i="51"/>
  <c r="AD159" i="51"/>
  <c r="AD70" i="51"/>
  <c r="AD235" i="51"/>
  <c r="AF29" i="39"/>
  <c r="AF26" i="39"/>
  <c r="AM91" i="51"/>
  <c r="AM92" i="51"/>
  <c r="AD237" i="51"/>
  <c r="AD72" i="51"/>
  <c r="AD116" i="51"/>
  <c r="AD53" i="51"/>
  <c r="AD217" i="51"/>
  <c r="AM194" i="51"/>
  <c r="AD67" i="51"/>
  <c r="AD129" i="51"/>
  <c r="AM11" i="51"/>
  <c r="AD73" i="32"/>
  <c r="AM72" i="32"/>
  <c r="AM52" i="32"/>
  <c r="AE57" i="45"/>
  <c r="AD85" i="51"/>
  <c r="AM25" i="51"/>
  <c r="AM217" i="51" l="1"/>
  <c r="AM12" i="51"/>
  <c r="AM71" i="32"/>
  <c r="AM86" i="51"/>
  <c r="AM85" i="51"/>
  <c r="AD89" i="51"/>
  <c r="AD175" i="51"/>
  <c r="V105" i="45"/>
  <c r="AF21" i="39"/>
  <c r="AE105" i="45" l="1"/>
  <c r="V103" i="45"/>
  <c r="AM10" i="51"/>
  <c r="AD87" i="51"/>
  <c r="AD133" i="51"/>
  <c r="AM89" i="51"/>
  <c r="AM90" i="51"/>
  <c r="AE103" i="45" l="1"/>
  <c r="AM87" i="51"/>
  <c r="AE11" i="45" l="1"/>
  <c r="AD172" i="51" l="1"/>
  <c r="AD79" i="51"/>
  <c r="AE82" i="51" l="1"/>
  <c r="AE131" i="51"/>
  <c r="AE14" i="48" l="1"/>
  <c r="AN213" i="51" l="1"/>
  <c r="AE35" i="32" l="1"/>
  <c r="AF10" i="45"/>
  <c r="AF12" i="45"/>
  <c r="AF9" i="45"/>
  <c r="AG35" i="39"/>
  <c r="AN34" i="32"/>
  <c r="AN4" i="32"/>
  <c r="AN6" i="32"/>
  <c r="AN33" i="32" l="1"/>
  <c r="AF11" i="45" l="1"/>
  <c r="AF4" i="45" l="1"/>
  <c r="AE110" i="51"/>
  <c r="AN36" i="32" l="1"/>
  <c r="AN23" i="32" l="1"/>
  <c r="AE156" i="51"/>
  <c r="AE37" i="51"/>
  <c r="AE111" i="51"/>
  <c r="AN184" i="51" l="1"/>
  <c r="AE109" i="51"/>
  <c r="AE36" i="51"/>
  <c r="AN37" i="32" l="1"/>
  <c r="AN38" i="32" l="1"/>
  <c r="AF59" i="45" l="1"/>
  <c r="AN99" i="51" l="1"/>
  <c r="AN100" i="51"/>
  <c r="AN254" i="51"/>
  <c r="AE75" i="51"/>
  <c r="AE240" i="51"/>
  <c r="AE267" i="51"/>
  <c r="AE46" i="51"/>
  <c r="AE239" i="51"/>
  <c r="AE74" i="51"/>
  <c r="AE216" i="51"/>
  <c r="AN185" i="51"/>
  <c r="AE114" i="51"/>
  <c r="AE42" i="51"/>
  <c r="AF56" i="45"/>
  <c r="AE71" i="51"/>
  <c r="AE236" i="51"/>
  <c r="AE55" i="51"/>
  <c r="AE161" i="51"/>
  <c r="AN216" i="51" l="1"/>
  <c r="AN202" i="51"/>
  <c r="AN4" i="51"/>
  <c r="AE73" i="51"/>
  <c r="AE238" i="51"/>
  <c r="AE57" i="51"/>
  <c r="AE264" i="51"/>
  <c r="AN198" i="51" l="1"/>
  <c r="AN199" i="51"/>
  <c r="AN38" i="40"/>
  <c r="AF5" i="45"/>
  <c r="AF14" i="45"/>
  <c r="AF13" i="45"/>
  <c r="AF8" i="45"/>
  <c r="AF6" i="45"/>
  <c r="AG30" i="39"/>
  <c r="AG32" i="39"/>
  <c r="AG31" i="39"/>
  <c r="AG33" i="39"/>
  <c r="AF7" i="45" l="1"/>
  <c r="AN8" i="32"/>
  <c r="AN7" i="32"/>
  <c r="W29" i="45"/>
  <c r="W30" i="45"/>
  <c r="AE139" i="51"/>
  <c r="AE179" i="51"/>
  <c r="AE244" i="51"/>
  <c r="AE125" i="51"/>
  <c r="AE165" i="51"/>
  <c r="AE231" i="51"/>
  <c r="AE167" i="51"/>
  <c r="AE121" i="51"/>
  <c r="W28" i="45"/>
  <c r="AE246" i="51"/>
  <c r="AE123" i="51"/>
  <c r="W31" i="45"/>
  <c r="AF109" i="45"/>
  <c r="W27" i="45"/>
  <c r="AE135" i="51"/>
  <c r="AE137" i="51"/>
  <c r="AE229" i="51"/>
  <c r="AE220" i="51"/>
  <c r="AE124" i="51" l="1"/>
  <c r="AE59" i="32"/>
  <c r="AE122" i="51"/>
  <c r="AE126" i="51"/>
  <c r="AN30" i="51"/>
  <c r="AN153" i="51"/>
  <c r="AN145" i="51"/>
  <c r="AN9" i="51"/>
  <c r="AN17" i="51"/>
  <c r="AN26" i="51"/>
  <c r="AN27" i="51"/>
  <c r="AN186" i="51"/>
  <c r="AN191" i="51"/>
  <c r="AN96" i="51"/>
  <c r="AN29" i="51"/>
  <c r="AN8" i="51"/>
  <c r="AN147" i="51"/>
  <c r="AN193" i="51"/>
  <c r="AN195" i="51"/>
  <c r="AN189" i="51"/>
  <c r="AN106" i="51"/>
  <c r="AN196" i="51"/>
  <c r="AN102" i="51"/>
  <c r="AN152" i="51"/>
  <c r="AN103" i="51"/>
  <c r="AN7" i="51"/>
  <c r="AN6" i="51"/>
  <c r="AN190" i="51"/>
  <c r="AN146" i="51"/>
  <c r="AN148" i="51"/>
  <c r="AN16" i="51"/>
  <c r="AN101" i="51"/>
  <c r="AN105" i="51"/>
  <c r="AN5" i="51"/>
  <c r="AN22" i="51"/>
  <c r="AN144" i="51"/>
  <c r="AN255" i="51"/>
  <c r="AN257" i="51"/>
  <c r="AN261" i="51"/>
  <c r="AN256" i="51"/>
  <c r="AN37" i="40"/>
  <c r="AF90" i="45"/>
  <c r="AF88" i="45"/>
  <c r="AF84" i="45"/>
  <c r="AF85" i="45"/>
  <c r="AF83" i="45"/>
  <c r="AF89" i="45"/>
  <c r="AF58" i="45"/>
  <c r="AG25" i="39"/>
  <c r="AG34" i="39"/>
  <c r="AG20" i="39"/>
  <c r="AG26" i="39"/>
  <c r="AG22" i="39"/>
  <c r="AG23" i="39"/>
  <c r="AG14" i="39"/>
  <c r="AG8" i="39"/>
  <c r="AG17" i="39"/>
  <c r="AG9" i="39"/>
  <c r="AG13" i="39"/>
  <c r="AG15" i="39"/>
  <c r="AG7" i="39"/>
  <c r="AN31" i="32"/>
  <c r="AN26" i="32"/>
  <c r="AN21" i="32"/>
  <c r="AN25" i="32"/>
  <c r="AN40" i="32"/>
  <c r="AN30" i="32"/>
  <c r="AN49" i="32"/>
  <c r="AN56" i="32"/>
  <c r="AN51" i="32"/>
  <c r="AN64" i="32"/>
  <c r="AN22" i="32"/>
  <c r="AN55" i="32"/>
  <c r="AN42" i="32"/>
  <c r="AN18" i="32"/>
  <c r="AN28" i="32"/>
  <c r="AN19" i="32"/>
  <c r="AN69" i="32"/>
  <c r="AN27" i="32"/>
  <c r="AN54" i="32"/>
  <c r="AN39" i="32"/>
  <c r="AN43" i="32"/>
  <c r="AN45" i="32"/>
  <c r="AN20" i="32"/>
  <c r="AN52" i="32"/>
  <c r="AN17" i="32"/>
  <c r="AN50" i="32"/>
  <c r="AN63" i="32"/>
  <c r="AN44" i="32"/>
  <c r="AN46" i="32"/>
  <c r="AN66" i="32"/>
  <c r="AN32" i="32"/>
  <c r="AN57" i="32"/>
  <c r="AN67" i="32"/>
  <c r="AN68" i="32"/>
  <c r="AN65" i="32"/>
  <c r="AN41" i="32"/>
  <c r="AN16" i="32"/>
  <c r="AN29" i="32"/>
  <c r="AN60" i="32"/>
  <c r="AN53" i="32"/>
  <c r="AE67" i="51"/>
  <c r="AE129" i="51"/>
  <c r="AN259" i="51"/>
  <c r="AE116" i="51"/>
  <c r="AE53" i="51"/>
  <c r="AE217" i="51"/>
  <c r="AN194" i="51"/>
  <c r="AE235" i="51"/>
  <c r="AE70" i="51"/>
  <c r="AN58" i="32"/>
  <c r="W94" i="45"/>
  <c r="AE83" i="51"/>
  <c r="AE173" i="51"/>
  <c r="AE119" i="51"/>
  <c r="AE58" i="51"/>
  <c r="AN47" i="32"/>
  <c r="AE48" i="32"/>
  <c r="AE163" i="51"/>
  <c r="AE60" i="51"/>
  <c r="AE43" i="51"/>
  <c r="AE159" i="51"/>
  <c r="AE117" i="51"/>
  <c r="AE54" i="51"/>
  <c r="AN13" i="32"/>
  <c r="AE78" i="51"/>
  <c r="AE130" i="51"/>
  <c r="AE227" i="51"/>
  <c r="AE62" i="51"/>
  <c r="AN104" i="51"/>
  <c r="AE171" i="51"/>
  <c r="AE68" i="51"/>
  <c r="AN260" i="51"/>
  <c r="AE91" i="51"/>
  <c r="AE242" i="51"/>
  <c r="AE73" i="32"/>
  <c r="AN72" i="32"/>
  <c r="AN70" i="32"/>
  <c r="W104" i="45"/>
  <c r="AF104" i="45" s="1"/>
  <c r="AN151" i="51"/>
  <c r="AN15" i="32"/>
  <c r="AE45" i="51"/>
  <c r="AE225" i="51"/>
  <c r="AE237" i="51"/>
  <c r="AE72" i="51"/>
  <c r="AE177" i="51"/>
  <c r="AE44" i="51"/>
  <c r="AE248" i="51"/>
  <c r="AE120" i="51" l="1"/>
  <c r="AN217" i="51"/>
  <c r="AN28" i="51"/>
  <c r="AN12" i="51"/>
  <c r="AN149" i="51"/>
  <c r="AN197" i="51"/>
  <c r="AN21" i="51"/>
  <c r="AN188" i="51"/>
  <c r="AN40" i="40"/>
  <c r="AF57" i="45"/>
  <c r="AF87" i="45"/>
  <c r="AF82" i="45"/>
  <c r="AG29" i="39"/>
  <c r="AG16" i="39"/>
  <c r="AN10" i="32"/>
  <c r="AN24" i="32"/>
  <c r="AN12" i="32"/>
  <c r="AN11" i="32"/>
  <c r="AN9" i="32"/>
  <c r="AN71" i="32"/>
  <c r="AE175" i="51"/>
  <c r="AE89" i="51"/>
  <c r="W95" i="45"/>
  <c r="W93" i="45" s="1"/>
  <c r="AN92" i="51"/>
  <c r="AN91" i="51"/>
  <c r="W105" i="45"/>
  <c r="AF105" i="45" s="1"/>
  <c r="AN11" i="51"/>
  <c r="AE85" i="51"/>
  <c r="W103" i="45" l="1"/>
  <c r="AF103" i="45" s="1"/>
  <c r="AN10" i="51"/>
  <c r="AN187" i="51"/>
  <c r="AN25" i="51"/>
  <c r="AN39" i="40"/>
  <c r="AG21" i="39"/>
  <c r="AG24" i="39"/>
  <c r="AE133" i="51"/>
  <c r="AE87" i="51"/>
  <c r="AE41" i="51"/>
  <c r="AN86" i="51"/>
  <c r="AN85" i="51"/>
  <c r="AN90" i="51"/>
  <c r="AN89" i="51"/>
  <c r="W26" i="45" l="1"/>
  <c r="W25" i="45" s="1"/>
  <c r="W23" i="45" s="1"/>
  <c r="AN87" i="51"/>
  <c r="AN88" i="51"/>
  <c r="AE115" i="51" l="1"/>
  <c r="AE49" i="51"/>
  <c r="AE160" i="51"/>
  <c r="AE50" i="51"/>
  <c r="AE172" i="51" l="1"/>
  <c r="AE79" i="51"/>
  <c r="AE35" i="51"/>
  <c r="AE38" i="51" s="1"/>
  <c r="AO213" i="51" l="1"/>
  <c r="AO212" i="51" l="1"/>
  <c r="AF35" i="51" l="1"/>
  <c r="Z35" i="51" s="1"/>
  <c r="AF172" i="51"/>
  <c r="Z172" i="51" s="1"/>
  <c r="AF79" i="51"/>
  <c r="AF115" i="51"/>
  <c r="AF49" i="51"/>
  <c r="AF50" i="51"/>
  <c r="AF160" i="51"/>
  <c r="Z160" i="51" l="1"/>
  <c r="Z115" i="51"/>
  <c r="Z79" i="51"/>
  <c r="Z49" i="51"/>
  <c r="Z50" i="51"/>
  <c r="AF82" i="51"/>
  <c r="AF131" i="51"/>
  <c r="Z131" i="51" s="1"/>
  <c r="Z82" i="51" l="1"/>
  <c r="Z252" i="51"/>
  <c r="AO252" i="51" l="1"/>
  <c r="AO97" i="51" l="1"/>
  <c r="AO6" i="32" l="1"/>
  <c r="AH35" i="39" l="1"/>
  <c r="AG10" i="45"/>
  <c r="AG4" i="45"/>
  <c r="AH20" i="39"/>
  <c r="AO4" i="32"/>
  <c r="AO33" i="32"/>
  <c r="AG9" i="45"/>
  <c r="AG12" i="45"/>
  <c r="AO36" i="32"/>
  <c r="AF110" i="51"/>
  <c r="Z110" i="51" s="1"/>
  <c r="Z5" i="32" l="1"/>
  <c r="AF35" i="32"/>
  <c r="Z35" i="32"/>
  <c r="AO34" i="32"/>
  <c r="Y5" i="32"/>
  <c r="Y35" i="32" l="1"/>
  <c r="AH5" i="39"/>
  <c r="AG11" i="45" l="1"/>
  <c r="AO184" i="51" l="1"/>
  <c r="AO37" i="32" l="1"/>
  <c r="Z38" i="32" l="1"/>
  <c r="AO38" i="32"/>
  <c r="AO99" i="51" l="1"/>
  <c r="AF216" i="51"/>
  <c r="Z216" i="51" s="1"/>
  <c r="AO185" i="51"/>
  <c r="AG56" i="45"/>
  <c r="AO100" i="51"/>
  <c r="AF267" i="51"/>
  <c r="AF46" i="51"/>
  <c r="Z267" i="51" l="1"/>
  <c r="Z46" i="51"/>
  <c r="AO202" i="51"/>
  <c r="AO216" i="51"/>
  <c r="AO4" i="51"/>
  <c r="Z254" i="51"/>
  <c r="AG59" i="45"/>
  <c r="AH31" i="39" l="1"/>
  <c r="AH32" i="39"/>
  <c r="AG5" i="45"/>
  <c r="AG8" i="45"/>
  <c r="AF74" i="51"/>
  <c r="AF239" i="51"/>
  <c r="AG6" i="45"/>
  <c r="Z264" i="51"/>
  <c r="AO254" i="51"/>
  <c r="AO199" i="51"/>
  <c r="AF236" i="51"/>
  <c r="AF71" i="51"/>
  <c r="AF55" i="51"/>
  <c r="AF161" i="51"/>
  <c r="AF37" i="51"/>
  <c r="AF57" i="51"/>
  <c r="AO23" i="32"/>
  <c r="AO38" i="40"/>
  <c r="AH30" i="39"/>
  <c r="AO198" i="51"/>
  <c r="AF42" i="51"/>
  <c r="Z236" i="51" l="1"/>
  <c r="Z239" i="51"/>
  <c r="Z161" i="51"/>
  <c r="Z156" i="51"/>
  <c r="Z114" i="51"/>
  <c r="Z74" i="51"/>
  <c r="Z71" i="51"/>
  <c r="Z37" i="51"/>
  <c r="Z57" i="51"/>
  <c r="Z55" i="51"/>
  <c r="Z42" i="51"/>
  <c r="AH33" i="39"/>
  <c r="AG7" i="45"/>
  <c r="AO7" i="32"/>
  <c r="AF36" i="51"/>
  <c r="Z36" i="51" s="1"/>
  <c r="AF109" i="51"/>
  <c r="Z109" i="51" s="1"/>
  <c r="AF73" i="51"/>
  <c r="AF238" i="51"/>
  <c r="AF111" i="51"/>
  <c r="Z111" i="51" s="1"/>
  <c r="AG14" i="45"/>
  <c r="AO8" i="32"/>
  <c r="AG13" i="45"/>
  <c r="AF240" i="51"/>
  <c r="AF75" i="51"/>
  <c r="Z240" i="51" l="1"/>
  <c r="Z238" i="51"/>
  <c r="Z75" i="51"/>
  <c r="Z73" i="51"/>
  <c r="AF38" i="51"/>
  <c r="Z38" i="51" l="1"/>
  <c r="AG57" i="45"/>
  <c r="AG58" i="45"/>
  <c r="AF11" i="51"/>
  <c r="Z11" i="51" l="1"/>
  <c r="AO147" i="51"/>
  <c r="AO148" i="51"/>
  <c r="AO9" i="51"/>
  <c r="AF12" i="51"/>
  <c r="Z12" i="51" s="1"/>
  <c r="AO101" i="51"/>
  <c r="AO104" i="51"/>
  <c r="AF10" i="51" l="1"/>
  <c r="Z10" i="51" s="1"/>
  <c r="AO151" i="51"/>
  <c r="AO153" i="51"/>
  <c r="AO16" i="51"/>
  <c r="AO102" i="51"/>
  <c r="AO144" i="51"/>
  <c r="AO106" i="51"/>
  <c r="AO6" i="51"/>
  <c r="AO5" i="51"/>
  <c r="AO7" i="51"/>
  <c r="AO152" i="51"/>
  <c r="AO11" i="51"/>
  <c r="AO8" i="51"/>
  <c r="AO96" i="51"/>
  <c r="AO17" i="51"/>
  <c r="AO103" i="51"/>
  <c r="AH34" i="39" l="1"/>
  <c r="AO149" i="51"/>
  <c r="AO12" i="51"/>
  <c r="AO10" i="51" l="1"/>
  <c r="AH29" i="39"/>
  <c r="Y12" i="32"/>
  <c r="Z64" i="32"/>
  <c r="Z29" i="51"/>
  <c r="Z22" i="51"/>
  <c r="Z26" i="51"/>
  <c r="Z257" i="51"/>
  <c r="Z255" i="51"/>
  <c r="AF188" i="51" l="1"/>
  <c r="Z188" i="51" s="1"/>
  <c r="Z259" i="51"/>
  <c r="Z60" i="32"/>
  <c r="Z51" i="32"/>
  <c r="Z67" i="32"/>
  <c r="Z70" i="32"/>
  <c r="Z69" i="32"/>
  <c r="Z63" i="32"/>
  <c r="AG109" i="45"/>
  <c r="Z14" i="32"/>
  <c r="AO69" i="32"/>
  <c r="Z256" i="51"/>
  <c r="AH15" i="39"/>
  <c r="AF72" i="51"/>
  <c r="AF237" i="51"/>
  <c r="AO28" i="32"/>
  <c r="AO105" i="51"/>
  <c r="X31" i="45"/>
  <c r="R31" i="45" s="1"/>
  <c r="X30" i="45"/>
  <c r="R30" i="45" s="1"/>
  <c r="AO189" i="51"/>
  <c r="AO46" i="32"/>
  <c r="Y11" i="32"/>
  <c r="AO25" i="32"/>
  <c r="AF246" i="51"/>
  <c r="AF229" i="51"/>
  <c r="Z229" i="51" s="1"/>
  <c r="AO70" i="32"/>
  <c r="AF217" i="51"/>
  <c r="Z217" i="51" s="1"/>
  <c r="AO194" i="51"/>
  <c r="X27" i="45"/>
  <c r="R27" i="45" s="1"/>
  <c r="AO186" i="51"/>
  <c r="AO191" i="51"/>
  <c r="AO43" i="32"/>
  <c r="AO53" i="32"/>
  <c r="AO64" i="32"/>
  <c r="AO60" i="32"/>
  <c r="Y10" i="32"/>
  <c r="AF167" i="51"/>
  <c r="Z167" i="51" s="1"/>
  <c r="AO26" i="51"/>
  <c r="Z27" i="51"/>
  <c r="AO51" i="32"/>
  <c r="AF129" i="51"/>
  <c r="Z129" i="51" s="1"/>
  <c r="AF67" i="51"/>
  <c r="Y188" i="51"/>
  <c r="AO259" i="51"/>
  <c r="AO19" i="32"/>
  <c r="X28" i="45"/>
  <c r="R28" i="45" s="1"/>
  <c r="X29" i="45"/>
  <c r="R29" i="45" s="1"/>
  <c r="AH17" i="39"/>
  <c r="AO39" i="32"/>
  <c r="AO22" i="51"/>
  <c r="AF165" i="51"/>
  <c r="Z165" i="51" s="1"/>
  <c r="AO18" i="32"/>
  <c r="AO63" i="32"/>
  <c r="AO27" i="32"/>
  <c r="AF58" i="51"/>
  <c r="AF119" i="51"/>
  <c r="AO255" i="51"/>
  <c r="AO31" i="32"/>
  <c r="AO29" i="51"/>
  <c r="AO195" i="51"/>
  <c r="AG90" i="45"/>
  <c r="Z261" i="51"/>
  <c r="AO17" i="32"/>
  <c r="AO12" i="32"/>
  <c r="AO257" i="51"/>
  <c r="AO44" i="32"/>
  <c r="AH13" i="39"/>
  <c r="AG89" i="45"/>
  <c r="AO145" i="51"/>
  <c r="AO190" i="51"/>
  <c r="AO52" i="32"/>
  <c r="AF171" i="51"/>
  <c r="Z171" i="51" s="1"/>
  <c r="AF68" i="51"/>
  <c r="AO41" i="32"/>
  <c r="AO196" i="51"/>
  <c r="AF125" i="51"/>
  <c r="AH26" i="39"/>
  <c r="AO45" i="32"/>
  <c r="AO13" i="32"/>
  <c r="AO67" i="32"/>
  <c r="AF220" i="51"/>
  <c r="Z220" i="51" s="1"/>
  <c r="Z30" i="51"/>
  <c r="AF242" i="51"/>
  <c r="AF91" i="51"/>
  <c r="Z91" i="51" s="1"/>
  <c r="AO32" i="32"/>
  <c r="AO146" i="51"/>
  <c r="AF123" i="51"/>
  <c r="AH7" i="39"/>
  <c r="Z25" i="51"/>
  <c r="Z246" i="51" l="1"/>
  <c r="Z247" i="51" s="1"/>
  <c r="AF197" i="51"/>
  <c r="Z197" i="51" s="1"/>
  <c r="Z260" i="51"/>
  <c r="Z242" i="51"/>
  <c r="Z243" i="51" s="1"/>
  <c r="Z237" i="51"/>
  <c r="Z125" i="51"/>
  <c r="Z126" i="51" s="1"/>
  <c r="Z123" i="51"/>
  <c r="Z124" i="51" s="1"/>
  <c r="Z119" i="51"/>
  <c r="Z120" i="51" s="1"/>
  <c r="Z72" i="51"/>
  <c r="Z68" i="51"/>
  <c r="Z67" i="51"/>
  <c r="Z58" i="51"/>
  <c r="Z66" i="32"/>
  <c r="Z49" i="32"/>
  <c r="Z72" i="32"/>
  <c r="Z71" i="32" s="1"/>
  <c r="Z61" i="32"/>
  <c r="Z68" i="32"/>
  <c r="Z58" i="32"/>
  <c r="Z50" i="32"/>
  <c r="Z65" i="32"/>
  <c r="AF59" i="32"/>
  <c r="AO9" i="32"/>
  <c r="AO71" i="32"/>
  <c r="AF177" i="51"/>
  <c r="Z177" i="51" s="1"/>
  <c r="AO66" i="32"/>
  <c r="Y14" i="32"/>
  <c r="AF126" i="51"/>
  <c r="AG84" i="45"/>
  <c r="AF179" i="51"/>
  <c r="Z179" i="51" s="1"/>
  <c r="AF117" i="51"/>
  <c r="AF54" i="51"/>
  <c r="AF73" i="32"/>
  <c r="AO72" i="32"/>
  <c r="AO22" i="32"/>
  <c r="AO25" i="51"/>
  <c r="AO30" i="32"/>
  <c r="AF227" i="51"/>
  <c r="Z227" i="51" s="1"/>
  <c r="AF62" i="51"/>
  <c r="AF120" i="51"/>
  <c r="Y166" i="51"/>
  <c r="AF53" i="51"/>
  <c r="AF116" i="51"/>
  <c r="AO54" i="32"/>
  <c r="AO188" i="51"/>
  <c r="AO27" i="51"/>
  <c r="AO37" i="40"/>
  <c r="AO16" i="32"/>
  <c r="AO11" i="32"/>
  <c r="AH9" i="39"/>
  <c r="AF43" i="51"/>
  <c r="AF159" i="51"/>
  <c r="AH25" i="39"/>
  <c r="AO91" i="51"/>
  <c r="AO50" i="32"/>
  <c r="AF135" i="51"/>
  <c r="Z135" i="51" s="1"/>
  <c r="AO256" i="51"/>
  <c r="AF44" i="51"/>
  <c r="AF235" i="51"/>
  <c r="AF70" i="51"/>
  <c r="AF137" i="51"/>
  <c r="Z137" i="51" s="1"/>
  <c r="AO193" i="51"/>
  <c r="AH14" i="39"/>
  <c r="AO26" i="32"/>
  <c r="AF173" i="51"/>
  <c r="Z173" i="51" s="1"/>
  <c r="AF83" i="51"/>
  <c r="AO20" i="32"/>
  <c r="AO55" i="32"/>
  <c r="AF48" i="32"/>
  <c r="AO47" i="32"/>
  <c r="AO217" i="51"/>
  <c r="AO58" i="32"/>
  <c r="AO187" i="51"/>
  <c r="AG87" i="45"/>
  <c r="AO49" i="32"/>
  <c r="AF231" i="51"/>
  <c r="Z231" i="51" s="1"/>
  <c r="AH6" i="39"/>
  <c r="AF124" i="51"/>
  <c r="AO30" i="51"/>
  <c r="AO65" i="32"/>
  <c r="AO56" i="32"/>
  <c r="AO21" i="32"/>
  <c r="X94" i="45"/>
  <c r="AF139" i="51"/>
  <c r="Z139" i="51" s="1"/>
  <c r="Y197" i="51"/>
  <c r="AO260" i="51"/>
  <c r="AF244" i="51"/>
  <c r="Y168" i="51"/>
  <c r="AG85" i="45"/>
  <c r="AG88" i="45"/>
  <c r="AO40" i="32"/>
  <c r="AF163" i="51"/>
  <c r="Z163" i="51" s="1"/>
  <c r="AF60" i="51"/>
  <c r="X26" i="45"/>
  <c r="AF225" i="51"/>
  <c r="AF45" i="51"/>
  <c r="AO42" i="32"/>
  <c r="AO57" i="32"/>
  <c r="AO29" i="32"/>
  <c r="Z21" i="51"/>
  <c r="X95" i="45"/>
  <c r="AO261" i="51"/>
  <c r="AF121" i="51"/>
  <c r="AG83" i="45"/>
  <c r="AO68" i="32"/>
  <c r="AO15" i="32"/>
  <c r="AO10" i="32"/>
  <c r="AH23" i="39"/>
  <c r="AH8" i="39"/>
  <c r="AF130" i="51"/>
  <c r="Z130" i="51" s="1"/>
  <c r="AF78" i="51"/>
  <c r="Z225" i="51" l="1"/>
  <c r="Z244" i="51"/>
  <c r="Z245" i="51" s="1"/>
  <c r="Z235" i="51"/>
  <c r="Z168" i="51"/>
  <c r="Z166" i="51"/>
  <c r="Z159" i="51"/>
  <c r="Z121" i="51"/>
  <c r="Z122" i="51" s="1"/>
  <c r="Z117" i="51"/>
  <c r="Z116" i="51"/>
  <c r="Z83" i="51"/>
  <c r="Z78" i="51"/>
  <c r="Z70" i="51"/>
  <c r="R95" i="45"/>
  <c r="R94" i="45"/>
  <c r="Z45" i="51"/>
  <c r="Z62" i="51"/>
  <c r="Z53" i="51"/>
  <c r="Z54" i="51"/>
  <c r="Z60" i="51"/>
  <c r="Z43" i="51"/>
  <c r="R26" i="45"/>
  <c r="R25" i="45" s="1"/>
  <c r="R23" i="45" s="1"/>
  <c r="X25" i="45"/>
  <c r="X23" i="45" s="1"/>
  <c r="Z44" i="51"/>
  <c r="AH4" i="39"/>
  <c r="Y71" i="32"/>
  <c r="Z73" i="32"/>
  <c r="Z59" i="32"/>
  <c r="Y230" i="51"/>
  <c r="Z230" i="51"/>
  <c r="Y48" i="32"/>
  <c r="Z48" i="32"/>
  <c r="AO92" i="51"/>
  <c r="Y59" i="32"/>
  <c r="Y73" i="32"/>
  <c r="Z28" i="51"/>
  <c r="AG82" i="45"/>
  <c r="AH22" i="39"/>
  <c r="Y136" i="51"/>
  <c r="AF41" i="51"/>
  <c r="AF122" i="51"/>
  <c r="AO197" i="51"/>
  <c r="AO39" i="40"/>
  <c r="AO40" i="40"/>
  <c r="Y180" i="51"/>
  <c r="AF248" i="51"/>
  <c r="Y138" i="51"/>
  <c r="X93" i="45"/>
  <c r="X104" i="45"/>
  <c r="AO24" i="32"/>
  <c r="AF89" i="51"/>
  <c r="Z89" i="51" s="1"/>
  <c r="AF175" i="51"/>
  <c r="Z175" i="51" s="1"/>
  <c r="Y140" i="51"/>
  <c r="AO21" i="51"/>
  <c r="AF85" i="51"/>
  <c r="Z85" i="51" s="1"/>
  <c r="AH24" i="39"/>
  <c r="X105" i="45"/>
  <c r="Y178" i="51"/>
  <c r="Z248" i="51" l="1"/>
  <c r="Z180" i="51"/>
  <c r="Z178" i="51"/>
  <c r="Y164" i="51"/>
  <c r="Z164" i="51"/>
  <c r="Z140" i="51"/>
  <c r="Z138" i="51"/>
  <c r="Z136" i="51"/>
  <c r="R93" i="45"/>
  <c r="R105" i="45"/>
  <c r="AG105" i="45"/>
  <c r="Z41" i="51"/>
  <c r="R104" i="45"/>
  <c r="AG104" i="45"/>
  <c r="Y232" i="51"/>
  <c r="Z232" i="51"/>
  <c r="Y228" i="51"/>
  <c r="Z228" i="51"/>
  <c r="AH16" i="39"/>
  <c r="AH21" i="39"/>
  <c r="AO28" i="51"/>
  <c r="AO89" i="51"/>
  <c r="AF87" i="51"/>
  <c r="Z87" i="51" s="1"/>
  <c r="AF133" i="51"/>
  <c r="Z133" i="51" s="1"/>
  <c r="AO85" i="51"/>
  <c r="X103" i="45"/>
  <c r="Z249" i="51" l="1"/>
  <c r="Y176" i="51"/>
  <c r="Z176" i="51"/>
  <c r="R103" i="45"/>
  <c r="AG103" i="45"/>
  <c r="AO90" i="51"/>
  <c r="AO86" i="51"/>
  <c r="AO87" i="51"/>
  <c r="Y134" i="51" l="1"/>
  <c r="Z134" i="51"/>
  <c r="AO88" i="51"/>
  <c r="AO98" i="51" l="1"/>
  <c r="AL24" i="32" l="1"/>
  <c r="AM24" i="32"/>
  <c r="AL21" i="32"/>
  <c r="AM21" i="32"/>
  <c r="AL23" i="32" l="1"/>
  <c r="AM23" i="32"/>
  <c r="AL27" i="32" l="1"/>
  <c r="AM27" i="32"/>
  <c r="AL19" i="32"/>
  <c r="AM19" i="32"/>
  <c r="AL46" i="32"/>
  <c r="AM46" i="32"/>
  <c r="AL13" i="32"/>
  <c r="AM13" i="32"/>
  <c r="AL50" i="32"/>
  <c r="AM50" i="32"/>
  <c r="AL25" i="32"/>
  <c r="AM25" i="32"/>
  <c r="AL41" i="32"/>
  <c r="AM41" i="32"/>
  <c r="AL31" i="32"/>
  <c r="AM31" i="32"/>
  <c r="AL45" i="32"/>
  <c r="AM45" i="32"/>
  <c r="AL28" i="32"/>
  <c r="AM28" i="32"/>
  <c r="AL39" i="32"/>
  <c r="AM39" i="32"/>
  <c r="AL51" i="32"/>
  <c r="AM51" i="32"/>
  <c r="AL18" i="32"/>
  <c r="AM18" i="32"/>
  <c r="AL32" i="32"/>
  <c r="AM32" i="32"/>
  <c r="AL43" i="32"/>
  <c r="AM43" i="32"/>
  <c r="AL16" i="32"/>
  <c r="AM16" i="32"/>
  <c r="AL17" i="32"/>
  <c r="AM17" i="32"/>
  <c r="AL29" i="32"/>
  <c r="AM29" i="32"/>
  <c r="AL42" i="32"/>
  <c r="AM42" i="32"/>
  <c r="AC48" i="32"/>
  <c r="AL47" i="32"/>
  <c r="AM47" i="32"/>
  <c r="AL7" i="32" l="1"/>
  <c r="AM7" i="32"/>
  <c r="AL8" i="32"/>
  <c r="AM8" i="32"/>
  <c r="AL9" i="32"/>
  <c r="AM9" i="32"/>
  <c r="AL12" i="32" l="1"/>
  <c r="AM12" i="32"/>
  <c r="AL11" i="32"/>
  <c r="AM11" i="32"/>
  <c r="AD9" i="45" l="1"/>
  <c r="AE9" i="45"/>
  <c r="AC35" i="32" l="1"/>
  <c r="AE5" i="39"/>
  <c r="AL33" i="32"/>
  <c r="AM33" i="32"/>
  <c r="AL34" i="32"/>
  <c r="AM34" i="32"/>
  <c r="AL37" i="32" l="1"/>
  <c r="AM37" i="32"/>
  <c r="AE4" i="39" l="1"/>
  <c r="AC172" i="51" l="1"/>
  <c r="AC79" i="51"/>
  <c r="X35" i="51" l="1"/>
  <c r="X110" i="51"/>
  <c r="X111" i="51"/>
  <c r="X115" i="51" l="1"/>
  <c r="X49" i="51"/>
  <c r="X83" i="51"/>
  <c r="X173" i="51"/>
  <c r="X82" i="51"/>
  <c r="X131" i="51"/>
  <c r="X109" i="51"/>
  <c r="X36" i="51"/>
  <c r="X160" i="51"/>
  <c r="X50" i="51"/>
  <c r="X37" i="51"/>
  <c r="X156" i="51"/>
  <c r="X38" i="51" l="1"/>
  <c r="AP208" i="40"/>
  <c r="AP200" i="40"/>
  <c r="AP190" i="40"/>
  <c r="AP207" i="40"/>
  <c r="AP199" i="40"/>
  <c r="AP189" i="40"/>
  <c r="AP244" i="40"/>
  <c r="AP243" i="40"/>
  <c r="AP242" i="40"/>
  <c r="AP241" i="40"/>
  <c r="AP205" i="40"/>
  <c r="AP204" i="40"/>
  <c r="AP203" i="40"/>
  <c r="AP197" i="40"/>
  <c r="AP196" i="40"/>
  <c r="AP195" i="40"/>
  <c r="AP194" i="40"/>
  <c r="AP192" i="40"/>
  <c r="AP34" i="40"/>
  <c r="AP33" i="40"/>
  <c r="AP31" i="40"/>
  <c r="AP29" i="40"/>
  <c r="AP23" i="40"/>
  <c r="AP22" i="40"/>
  <c r="AP21" i="40"/>
  <c r="AP14" i="40"/>
  <c r="AP13" i="40"/>
  <c r="AP12" i="40"/>
  <c r="AP11" i="40"/>
  <c r="AP9" i="40"/>
  <c r="AP32" i="40" l="1"/>
  <c r="AP30" i="40"/>
  <c r="AP10" i="40"/>
  <c r="AP193" i="40"/>
  <c r="AP24" i="40"/>
  <c r="AP15" i="40"/>
  <c r="AP4" i="40"/>
  <c r="AP17" i="40"/>
  <c r="AP198" i="40"/>
  <c r="AP5" i="40"/>
  <c r="AP188" i="40"/>
  <c r="AP25" i="40"/>
  <c r="AP206" i="40"/>
  <c r="AP108" i="40"/>
  <c r="AP240" i="40"/>
  <c r="AP245" i="40"/>
  <c r="AP109" i="40"/>
  <c r="AP110" i="40"/>
  <c r="AP111" i="40" l="1"/>
  <c r="AP107" i="40"/>
  <c r="AP106" i="40"/>
  <c r="AP115" i="40"/>
  <c r="AP116" i="40"/>
  <c r="AP246" i="40"/>
  <c r="AP239" i="40"/>
  <c r="AP28" i="40"/>
  <c r="AP8" i="40" l="1"/>
  <c r="AP20" i="40"/>
  <c r="AP326" i="40"/>
  <c r="AP325" i="40"/>
  <c r="AP324" i="40"/>
  <c r="AP323" i="40"/>
  <c r="AP321" i="40"/>
  <c r="AP320" i="40"/>
  <c r="AP319" i="40"/>
  <c r="AP318" i="40"/>
  <c r="AP317" i="40"/>
  <c r="AP316" i="40"/>
  <c r="AP315" i="40"/>
  <c r="AP314" i="40"/>
  <c r="AP337" i="40" l="1"/>
  <c r="AP249" i="40" l="1"/>
  <c r="AP252" i="40"/>
  <c r="AP250" i="40"/>
  <c r="AP248" i="40"/>
  <c r="AP251" i="40"/>
  <c r="AP253" i="40"/>
  <c r="AP247" i="40" l="1"/>
  <c r="AP274" i="40"/>
  <c r="AP273" i="40" l="1"/>
  <c r="AP201" i="40"/>
  <c r="AP209" i="40" l="1"/>
  <c r="AP191" i="40" l="1"/>
  <c r="AG5" i="39" l="1"/>
  <c r="AF5" i="39"/>
  <c r="AG14" i="48" l="1"/>
  <c r="AP31" i="51" l="1"/>
  <c r="AQ31" i="51"/>
  <c r="AP32" i="51"/>
  <c r="AQ32" i="51"/>
  <c r="AC35" i="51"/>
  <c r="AC38" i="51" s="1"/>
  <c r="AC49" i="51" l="1"/>
  <c r="AC115" i="51"/>
  <c r="AC160" i="51"/>
  <c r="AC50" i="51"/>
  <c r="AL252" i="51" l="1"/>
  <c r="AL98" i="51" l="1"/>
  <c r="AC131" i="51" l="1"/>
  <c r="AC82" i="51"/>
  <c r="AL97" i="51" l="1"/>
  <c r="AI35" i="39" l="1"/>
  <c r="AP147" i="51" l="1"/>
  <c r="AP152" i="51"/>
  <c r="AP6" i="51"/>
  <c r="AP16" i="51"/>
  <c r="AP103" i="51"/>
  <c r="AP99" i="51"/>
  <c r="AP5" i="51"/>
  <c r="AI13" i="39"/>
  <c r="AI10" i="39"/>
  <c r="AI14" i="39"/>
  <c r="AH9" i="45"/>
  <c r="AH12" i="45"/>
  <c r="AI32" i="39"/>
  <c r="AH6" i="45"/>
  <c r="AH5" i="45"/>
  <c r="AP27" i="32"/>
  <c r="AP18" i="32"/>
  <c r="AP16" i="32"/>
  <c r="AP65" i="32"/>
  <c r="AP51" i="32"/>
  <c r="AP45" i="32"/>
  <c r="AP25" i="32"/>
  <c r="AP56" i="32"/>
  <c r="AP24" i="32"/>
  <c r="AP66" i="32"/>
  <c r="AP68" i="32"/>
  <c r="AQ68" i="32"/>
  <c r="AP20" i="32"/>
  <c r="AP30" i="32"/>
  <c r="AP69" i="32"/>
  <c r="AP32" i="32"/>
  <c r="AP67" i="32"/>
  <c r="AP41" i="32"/>
  <c r="AP63" i="32"/>
  <c r="AP23" i="32"/>
  <c r="AP31" i="32"/>
  <c r="AP60" i="32"/>
  <c r="AP33" i="32"/>
  <c r="AP19" i="32"/>
  <c r="AH109" i="45"/>
  <c r="AG73" i="32"/>
  <c r="AP72" i="32"/>
  <c r="AP4" i="32"/>
  <c r="AG5" i="32"/>
  <c r="AI17" i="39"/>
  <c r="AG15" i="51"/>
  <c r="AP211" i="51"/>
  <c r="AG35" i="32"/>
  <c r="AP34" i="32"/>
  <c r="AP39" i="32"/>
  <c r="AP52" i="32"/>
  <c r="AG71" i="32"/>
  <c r="AP70" i="32"/>
  <c r="AP210" i="51"/>
  <c r="AG14" i="51"/>
  <c r="AG13" i="51"/>
  <c r="AP209" i="51"/>
  <c r="AP29" i="32"/>
  <c r="AP17" i="51" l="1"/>
  <c r="AP204" i="51"/>
  <c r="AP14" i="51"/>
  <c r="AP148" i="51"/>
  <c r="AP153" i="51"/>
  <c r="AP102" i="51"/>
  <c r="AP144" i="51"/>
  <c r="AP206" i="51"/>
  <c r="AP96" i="51"/>
  <c r="AP100" i="51"/>
  <c r="AP106" i="51"/>
  <c r="AP8" i="51"/>
  <c r="AP213" i="51"/>
  <c r="AP4" i="51"/>
  <c r="AP212" i="51"/>
  <c r="AP15" i="51"/>
  <c r="AP13" i="51"/>
  <c r="AP7" i="51"/>
  <c r="AP105" i="51"/>
  <c r="AP9" i="51"/>
  <c r="AH10" i="45"/>
  <c r="AI5" i="39"/>
  <c r="AI15" i="39"/>
  <c r="AI9" i="39"/>
  <c r="AH4" i="45"/>
  <c r="AI8" i="39"/>
  <c r="AI7" i="39"/>
  <c r="AH14" i="45"/>
  <c r="AH8" i="45"/>
  <c r="AG9" i="32"/>
  <c r="AP17" i="32"/>
  <c r="AP55" i="32"/>
  <c r="AP28" i="32"/>
  <c r="AP53" i="32"/>
  <c r="AP57" i="32"/>
  <c r="AP42" i="32"/>
  <c r="AP46" i="32"/>
  <c r="AP36" i="32"/>
  <c r="AP50" i="32"/>
  <c r="AP49" i="32"/>
  <c r="AP44" i="32"/>
  <c r="AP26" i="32"/>
  <c r="AP71" i="32"/>
  <c r="AP37" i="32"/>
  <c r="AP54" i="32"/>
  <c r="AP15" i="32"/>
  <c r="AP43" i="32"/>
  <c r="AG12" i="51"/>
  <c r="AP151" i="51"/>
  <c r="AP13" i="32"/>
  <c r="AG14" i="32"/>
  <c r="AG11" i="51"/>
  <c r="AP104" i="51"/>
  <c r="AP64" i="32"/>
  <c r="AP21" i="32"/>
  <c r="AG48" i="32"/>
  <c r="AP47" i="32"/>
  <c r="AG38" i="32"/>
  <c r="AG11" i="32"/>
  <c r="AP7" i="32"/>
  <c r="AP58" i="32"/>
  <c r="AG59" i="32"/>
  <c r="AP6" i="32"/>
  <c r="AG10" i="32"/>
  <c r="AP12" i="51" l="1"/>
  <c r="AP208" i="51"/>
  <c r="AP149" i="51"/>
  <c r="AP101" i="51"/>
  <c r="AH13" i="45"/>
  <c r="AH7" i="45"/>
  <c r="AP11" i="32"/>
  <c r="AP22" i="32"/>
  <c r="AP38" i="32"/>
  <c r="AP9" i="32"/>
  <c r="AG12" i="32"/>
  <c r="AP8" i="32"/>
  <c r="AP205" i="51"/>
  <c r="AG207" i="51"/>
  <c r="AP40" i="32"/>
  <c r="AI16" i="39"/>
  <c r="AP11" i="51"/>
  <c r="AG10" i="51"/>
  <c r="AP10" i="32"/>
  <c r="AP207" i="51" l="1"/>
  <c r="AP10" i="51"/>
  <c r="AP12" i="32"/>
  <c r="AH11" i="45" l="1"/>
  <c r="Y38" i="51" l="1"/>
  <c r="Q93" i="45" l="1"/>
  <c r="Y59" i="51"/>
  <c r="Z59" i="51"/>
  <c r="Z92" i="51"/>
  <c r="Y92" i="51"/>
  <c r="Y63" i="51" l="1"/>
  <c r="Z63" i="51"/>
  <c r="Q25" i="45"/>
  <c r="Q23" i="45" s="1"/>
  <c r="Y61" i="51"/>
  <c r="Z61" i="51"/>
  <c r="Q103" i="45" l="1"/>
  <c r="Y86" i="51"/>
  <c r="Z86" i="51"/>
  <c r="Y90" i="51"/>
  <c r="Z90" i="51"/>
  <c r="Z88" i="51" l="1"/>
  <c r="Y88" i="51"/>
  <c r="AG35" i="51" l="1"/>
  <c r="AP98" i="51" l="1"/>
  <c r="AG50" i="51"/>
  <c r="AG160" i="51"/>
  <c r="AG115" i="51"/>
  <c r="AG49" i="51"/>
  <c r="AG82" i="51"/>
  <c r="AG131" i="51"/>
  <c r="AG123" i="51" l="1"/>
  <c r="AG124" i="51" s="1"/>
  <c r="AG121" i="51"/>
  <c r="AG122" i="51" s="1"/>
  <c r="AH84" i="45"/>
  <c r="AH85" i="45"/>
  <c r="AG165" i="51"/>
  <c r="AG166" i="51" s="1"/>
  <c r="AG231" i="51"/>
  <c r="AG232" i="51" s="1"/>
  <c r="AG222" i="51"/>
  <c r="AG137" i="51"/>
  <c r="AG138" i="51" s="1"/>
  <c r="AG12" i="49"/>
  <c r="AG29" i="49"/>
  <c r="Y31" i="45"/>
  <c r="AH59" i="45"/>
  <c r="AG82" i="49"/>
  <c r="AG221" i="51"/>
  <c r="AG111" i="51"/>
  <c r="AG179" i="51"/>
  <c r="AG180" i="51" s="1"/>
  <c r="AG229" i="51"/>
  <c r="AG230" i="51" s="1"/>
  <c r="AG167" i="51"/>
  <c r="AG168" i="51" s="1"/>
  <c r="AG244" i="51"/>
  <c r="AG245" i="51" s="1"/>
  <c r="Y27" i="45"/>
  <c r="AG91" i="49"/>
  <c r="Y28" i="45"/>
  <c r="AG125" i="51"/>
  <c r="AG126" i="51" s="1"/>
  <c r="AG264" i="51"/>
  <c r="Y30" i="45"/>
  <c r="Y29" i="45"/>
  <c r="AG38" i="49"/>
  <c r="AG18" i="49"/>
  <c r="AG64" i="49"/>
  <c r="AH90" i="45"/>
  <c r="AH89" i="45"/>
  <c r="AG61" i="49" l="1"/>
  <c r="AP146" i="51"/>
  <c r="AP27" i="51"/>
  <c r="AP30" i="51"/>
  <c r="AP26" i="51"/>
  <c r="AP145" i="51"/>
  <c r="AP22" i="51"/>
  <c r="AP97" i="51"/>
  <c r="AI25" i="39"/>
  <c r="AI33" i="39"/>
  <c r="AI31" i="39"/>
  <c r="AI30" i="39"/>
  <c r="AG9" i="49"/>
  <c r="AG57" i="49"/>
  <c r="AG5" i="49"/>
  <c r="AG75" i="49"/>
  <c r="AG71" i="51"/>
  <c r="AG236" i="51"/>
  <c r="AG37" i="51"/>
  <c r="AG156" i="51"/>
  <c r="AG79" i="51"/>
  <c r="AG172" i="51"/>
  <c r="AG58" i="51"/>
  <c r="AG59" i="51" s="1"/>
  <c r="AG119" i="51"/>
  <c r="AG120" i="51" s="1"/>
  <c r="AG70" i="49"/>
  <c r="Y104" i="45"/>
  <c r="AG85" i="49"/>
  <c r="AG242" i="51"/>
  <c r="AG243" i="51" s="1"/>
  <c r="AG91" i="51"/>
  <c r="AG225" i="51"/>
  <c r="AG45" i="51"/>
  <c r="AG267" i="51"/>
  <c r="AG46" i="51"/>
  <c r="AG72" i="51"/>
  <c r="AG237" i="51"/>
  <c r="AH56" i="45"/>
  <c r="Y55" i="45"/>
  <c r="AH55" i="45" s="1"/>
  <c r="AG43" i="51"/>
  <c r="AG159" i="51"/>
  <c r="AG83" i="51"/>
  <c r="AG173" i="51"/>
  <c r="AG227" i="51"/>
  <c r="AG228" i="51" s="1"/>
  <c r="AG62" i="51"/>
  <c r="AG63" i="51" s="1"/>
  <c r="AG55" i="51"/>
  <c r="AG161" i="51"/>
  <c r="AI23" i="39"/>
  <c r="AG240" i="51"/>
  <c r="AG75" i="51"/>
  <c r="AG116" i="51"/>
  <c r="AG53" i="51"/>
  <c r="AI20" i="39"/>
  <c r="AG32" i="49"/>
  <c r="Y94" i="45" s="1"/>
  <c r="AG74" i="51"/>
  <c r="AG239" i="51"/>
  <c r="AG78" i="51"/>
  <c r="AG130" i="51"/>
  <c r="Z29" i="39"/>
  <c r="AI26" i="39"/>
  <c r="AG42" i="51"/>
  <c r="AG114" i="51"/>
  <c r="AG54" i="51"/>
  <c r="AG117" i="51"/>
  <c r="AG110" i="51"/>
  <c r="AH88" i="45"/>
  <c r="AG135" i="51"/>
  <c r="AG136" i="51" s="1"/>
  <c r="AG177" i="51"/>
  <c r="AG178" i="51" s="1"/>
  <c r="AG36" i="49"/>
  <c r="AH83" i="45"/>
  <c r="AG220" i="51"/>
  <c r="AP255" i="51" l="1"/>
  <c r="AP193" i="51"/>
  <c r="AP29" i="51"/>
  <c r="AP191" i="51"/>
  <c r="AP261" i="51"/>
  <c r="AP254" i="51"/>
  <c r="AP192" i="51"/>
  <c r="AP198" i="51"/>
  <c r="AP186" i="51"/>
  <c r="AP196" i="51"/>
  <c r="AP189" i="51"/>
  <c r="AP184" i="51"/>
  <c r="AP256" i="51"/>
  <c r="AP25" i="51"/>
  <c r="AP190" i="51"/>
  <c r="AP195" i="51"/>
  <c r="AP187" i="51"/>
  <c r="AP257" i="51"/>
  <c r="AP199" i="51"/>
  <c r="AI22" i="39"/>
  <c r="AG42" i="49"/>
  <c r="AG238" i="51"/>
  <c r="AG73" i="51"/>
  <c r="AG235" i="51"/>
  <c r="AG70" i="51"/>
  <c r="AG41" i="51"/>
  <c r="AG44" i="51"/>
  <c r="AI29" i="39"/>
  <c r="AG92" i="51"/>
  <c r="AP92" i="51" s="1"/>
  <c r="AP91" i="51"/>
  <c r="AG89" i="49"/>
  <c r="Y105" i="45"/>
  <c r="AH105" i="45" s="1"/>
  <c r="AG217" i="51"/>
  <c r="AP194" i="51"/>
  <c r="AG197" i="51"/>
  <c r="AP260" i="51"/>
  <c r="Y95" i="45"/>
  <c r="Y93" i="45" s="1"/>
  <c r="AH104" i="45"/>
  <c r="AG95" i="49"/>
  <c r="AG188" i="51"/>
  <c r="AP259" i="51"/>
  <c r="AP185" i="51"/>
  <c r="AG216" i="51"/>
  <c r="AG57" i="51"/>
  <c r="AH82" i="45"/>
  <c r="AH58" i="45"/>
  <c r="AH57" i="45"/>
  <c r="AH87" i="45"/>
  <c r="AP197" i="51" l="1"/>
  <c r="AP188" i="51"/>
  <c r="AP217" i="51"/>
  <c r="AP28" i="51"/>
  <c r="AP216" i="51"/>
  <c r="Y103" i="45"/>
  <c r="AH103" i="45" s="1"/>
  <c r="AI24" i="39"/>
  <c r="AG60" i="51"/>
  <c r="AG61" i="51" s="1"/>
  <c r="AG163" i="51"/>
  <c r="AG164" i="51" s="1"/>
  <c r="Y26" i="45"/>
  <c r="Y25" i="45" s="1"/>
  <c r="Y23" i="45" s="1"/>
  <c r="AG22" i="49"/>
  <c r="AI21" i="39"/>
  <c r="AG89" i="51"/>
  <c r="AG175" i="51"/>
  <c r="AG176" i="51" s="1"/>
  <c r="AG171" i="51"/>
  <c r="AG68" i="51"/>
  <c r="AG36" i="51"/>
  <c r="AG38" i="51" s="1"/>
  <c r="AG109" i="51"/>
  <c r="AG129" i="51"/>
  <c r="AG67" i="51"/>
  <c r="AG248" i="51"/>
  <c r="AG249" i="51" s="1"/>
  <c r="AG139" i="51"/>
  <c r="AG140" i="51" s="1"/>
  <c r="AP21" i="51" l="1"/>
  <c r="AP89" i="51"/>
  <c r="AG90" i="51"/>
  <c r="AP90" i="51" s="1"/>
  <c r="AG85" i="51"/>
  <c r="AG246" i="51"/>
  <c r="AG247" i="51" s="1"/>
  <c r="AG133" i="51" l="1"/>
  <c r="AG134" i="51" s="1"/>
  <c r="AG87" i="51"/>
  <c r="AG86" i="51"/>
  <c r="AP86" i="51" s="1"/>
  <c r="AP85" i="51"/>
  <c r="AP87" i="51" l="1"/>
  <c r="AG88" i="51"/>
  <c r="AP88" i="51" s="1"/>
  <c r="AI34" i="39" l="1"/>
  <c r="AH15" i="51" l="1"/>
  <c r="AQ15" i="51" s="1"/>
  <c r="AQ211" i="51"/>
  <c r="AH14" i="51"/>
  <c r="AQ14" i="51" s="1"/>
  <c r="AQ210" i="51"/>
  <c r="AQ98" i="51" l="1"/>
  <c r="AH14" i="48" l="1"/>
  <c r="AI10" i="45" l="1"/>
  <c r="AJ22" i="39" l="1"/>
  <c r="AQ27" i="51"/>
  <c r="AH42" i="49"/>
  <c r="Z31" i="45"/>
  <c r="AQ19" i="32"/>
  <c r="AH64" i="49"/>
  <c r="AQ37" i="32"/>
  <c r="AH110" i="51"/>
  <c r="AH135" i="51"/>
  <c r="AH136" i="51" s="1"/>
  <c r="AI83" i="45"/>
  <c r="AI88" i="45"/>
  <c r="AJ13" i="39"/>
  <c r="AH177" i="51"/>
  <c r="AH178" i="51" s="1"/>
  <c r="AQ96" i="51"/>
  <c r="AQ29" i="51"/>
  <c r="AQ57" i="32"/>
  <c r="AI6" i="45"/>
  <c r="AQ17" i="51"/>
  <c r="AQ144" i="51"/>
  <c r="AQ72" i="32"/>
  <c r="AJ5" i="39"/>
  <c r="AQ16" i="51"/>
  <c r="AQ147" i="51"/>
  <c r="AH36" i="49"/>
  <c r="AQ195" i="51"/>
  <c r="AQ8" i="51"/>
  <c r="AQ30" i="51"/>
  <c r="AQ36" i="32"/>
  <c r="AJ9" i="39"/>
  <c r="AQ193" i="51" l="1"/>
  <c r="AH70" i="49"/>
  <c r="AH18" i="49"/>
  <c r="AQ32" i="32"/>
  <c r="AQ18" i="32"/>
  <c r="AH220" i="51"/>
  <c r="Z30" i="45"/>
  <c r="AI7" i="45"/>
  <c r="AQ22" i="32"/>
  <c r="AQ56" i="32"/>
  <c r="AQ99" i="51"/>
  <c r="AI14" i="45"/>
  <c r="AQ49" i="32"/>
  <c r="AQ45" i="32"/>
  <c r="AH167" i="51"/>
  <c r="AH168" i="51" s="1"/>
  <c r="AQ20" i="32"/>
  <c r="AQ26" i="51"/>
  <c r="AJ14" i="39"/>
  <c r="AH179" i="51"/>
  <c r="AH180" i="51" s="1"/>
  <c r="AJ30" i="39"/>
  <c r="AQ148" i="51"/>
  <c r="AQ50" i="32"/>
  <c r="AJ25" i="39"/>
  <c r="AQ44" i="32"/>
  <c r="AQ103" i="51"/>
  <c r="AQ152" i="51"/>
  <c r="AJ10" i="39"/>
  <c r="AQ153" i="51"/>
  <c r="AH111" i="51"/>
  <c r="AH82" i="49"/>
  <c r="AH74" i="51"/>
  <c r="AH239" i="51"/>
  <c r="AH116" i="51"/>
  <c r="AH53" i="51"/>
  <c r="AQ6" i="32"/>
  <c r="AQ54" i="32"/>
  <c r="AQ146" i="51"/>
  <c r="AQ106" i="51"/>
  <c r="AH231" i="51"/>
  <c r="AH232" i="51" s="1"/>
  <c r="AQ41" i="32"/>
  <c r="AH121" i="51"/>
  <c r="AH122" i="51" s="1"/>
  <c r="AQ51" i="32"/>
  <c r="AJ15" i="39"/>
  <c r="AJ32" i="39"/>
  <c r="AI59" i="45"/>
  <c r="AQ55" i="32"/>
  <c r="AI4" i="45"/>
  <c r="AQ15" i="32"/>
  <c r="Z27" i="45"/>
  <c r="AJ33" i="39"/>
  <c r="AQ53" i="32"/>
  <c r="AQ5" i="51"/>
  <c r="AQ9" i="51"/>
  <c r="AQ6" i="51"/>
  <c r="AJ17" i="39"/>
  <c r="AH29" i="49"/>
  <c r="AQ204" i="51"/>
  <c r="Z28" i="45"/>
  <c r="AQ46" i="32"/>
  <c r="AA29" i="39"/>
  <c r="AJ29" i="39" s="1"/>
  <c r="AJ26" i="39"/>
  <c r="AI84" i="45"/>
  <c r="AQ100" i="51"/>
  <c r="AQ97" i="51"/>
  <c r="AH137" i="51"/>
  <c r="AH138" i="51" s="1"/>
  <c r="AQ7" i="51"/>
  <c r="AQ60" i="32"/>
  <c r="AH244" i="51"/>
  <c r="AH245" i="51" s="1"/>
  <c r="AI56" i="45"/>
  <c r="AH229" i="51"/>
  <c r="AH230" i="51" s="1"/>
  <c r="AH73" i="51"/>
  <c r="AH238" i="51"/>
  <c r="AQ28" i="32"/>
  <c r="AH222" i="51"/>
  <c r="AJ31" i="39"/>
  <c r="AQ105" i="51"/>
  <c r="AI89" i="45"/>
  <c r="AI13" i="45"/>
  <c r="AQ40" i="32"/>
  <c r="AQ42" i="32"/>
  <c r="AQ213" i="51"/>
  <c r="AQ199" i="51"/>
  <c r="AH61" i="49"/>
  <c r="AH95" i="49"/>
  <c r="AH73" i="32"/>
  <c r="AQ31" i="32"/>
  <c r="AI85" i="45"/>
  <c r="AQ25" i="32"/>
  <c r="AQ23" i="32"/>
  <c r="AQ21" i="32"/>
  <c r="AI9" i="45"/>
  <c r="AH221" i="51"/>
  <c r="AQ254" i="51"/>
  <c r="AH12" i="49"/>
  <c r="AQ4" i="32"/>
  <c r="AH123" i="51"/>
  <c r="AH124" i="51" s="1"/>
  <c r="AQ27" i="32"/>
  <c r="AQ4" i="51"/>
  <c r="AI8" i="45"/>
  <c r="AQ26" i="32"/>
  <c r="Z29" i="45"/>
  <c r="AI5" i="45"/>
  <c r="AQ16" i="32"/>
  <c r="AQ212" i="51"/>
  <c r="AQ198" i="51"/>
  <c r="AH165" i="51"/>
  <c r="AH166" i="51" s="1"/>
  <c r="AH264" i="51"/>
  <c r="AQ261" i="51"/>
  <c r="AJ8" i="39"/>
  <c r="AJ7" i="39"/>
  <c r="AH57" i="49"/>
  <c r="AH125" i="51"/>
  <c r="AH126" i="51" s="1"/>
  <c r="AQ30" i="32"/>
  <c r="AQ196" i="51"/>
  <c r="AQ22" i="51"/>
  <c r="AQ63" i="32"/>
  <c r="AQ145" i="51"/>
  <c r="AQ191" i="51"/>
  <c r="AJ24" i="39"/>
  <c r="AI12" i="45"/>
  <c r="AJ16" i="39"/>
  <c r="AQ24" i="32"/>
  <c r="AJ21" i="39"/>
  <c r="AH57" i="51"/>
  <c r="AI82" i="45"/>
  <c r="AI58" i="45"/>
  <c r="AI57" i="45"/>
  <c r="AI87" i="45"/>
  <c r="AH5" i="49" l="1"/>
  <c r="AH22" i="49"/>
  <c r="Z55" i="45"/>
  <c r="AI55" i="45" s="1"/>
  <c r="AH217" i="51"/>
  <c r="AQ217" i="51" s="1"/>
  <c r="AQ194" i="51"/>
  <c r="AQ149" i="51"/>
  <c r="AH171" i="51"/>
  <c r="AH68" i="51"/>
  <c r="AQ256" i="51"/>
  <c r="AQ29" i="32"/>
  <c r="AQ39" i="32"/>
  <c r="AQ52" i="32"/>
  <c r="AH161" i="51"/>
  <c r="AH55" i="51"/>
  <c r="AH237" i="51"/>
  <c r="AH72" i="51"/>
  <c r="AJ35" i="39"/>
  <c r="AH78" i="51"/>
  <c r="AH130" i="51"/>
  <c r="AH225" i="51"/>
  <c r="AH45" i="51"/>
  <c r="AH62" i="51"/>
  <c r="AH63" i="51" s="1"/>
  <c r="AH227" i="51"/>
  <c r="AH228" i="51" s="1"/>
  <c r="AH129" i="51"/>
  <c r="AH67" i="51"/>
  <c r="AQ101" i="51"/>
  <c r="AH79" i="51"/>
  <c r="AH172" i="51"/>
  <c r="AH9" i="32"/>
  <c r="AH5" i="32"/>
  <c r="AH11" i="51"/>
  <c r="AQ104" i="51"/>
  <c r="AH91" i="51"/>
  <c r="AH242" i="51"/>
  <c r="AH243" i="51" s="1"/>
  <c r="AJ11" i="39"/>
  <c r="AH11" i="32"/>
  <c r="AQ11" i="32" s="1"/>
  <c r="AQ7" i="32"/>
  <c r="AQ64" i="32"/>
  <c r="AH163" i="51"/>
  <c r="AH164" i="51" s="1"/>
  <c r="AH60" i="51"/>
  <c r="AH61" i="51" s="1"/>
  <c r="AQ102" i="51"/>
  <c r="AH114" i="51"/>
  <c r="AH42" i="51"/>
  <c r="AJ23" i="39"/>
  <c r="AH236" i="51"/>
  <c r="AH71" i="51"/>
  <c r="AH10" i="32"/>
  <c r="AQ10" i="32" s="1"/>
  <c r="AH83" i="51"/>
  <c r="AH173" i="51"/>
  <c r="AH44" i="51"/>
  <c r="AQ184" i="51"/>
  <c r="AH12" i="51"/>
  <c r="AQ12" i="51" s="1"/>
  <c r="AQ151" i="51"/>
  <c r="AJ20" i="39"/>
  <c r="AH43" i="51"/>
  <c r="AH159" i="51"/>
  <c r="AH267" i="51"/>
  <c r="AH46" i="51"/>
  <c r="AH85" i="49"/>
  <c r="Z104" i="45"/>
  <c r="AI104" i="45" s="1"/>
  <c r="AH156" i="51"/>
  <c r="AH37" i="51"/>
  <c r="AH59" i="32"/>
  <c r="AQ58" i="32"/>
  <c r="AH54" i="51"/>
  <c r="AH117" i="51"/>
  <c r="AQ43" i="32"/>
  <c r="AH71" i="32"/>
  <c r="AQ71" i="32" s="1"/>
  <c r="AQ70" i="32"/>
  <c r="AH75" i="51"/>
  <c r="AH240" i="51"/>
  <c r="AQ192" i="51"/>
  <c r="AQ208" i="51"/>
  <c r="AQ189" i="51"/>
  <c r="AH70" i="51"/>
  <c r="AH235" i="51"/>
  <c r="AQ190" i="51"/>
  <c r="AQ206" i="51"/>
  <c r="AH32" i="49"/>
  <c r="Z94" i="45" s="1"/>
  <c r="AI90" i="45"/>
  <c r="AH119" i="51"/>
  <c r="AH120" i="51" s="1"/>
  <c r="AH58" i="51"/>
  <c r="AH59" i="51" s="1"/>
  <c r="AH197" i="51"/>
  <c r="AQ197" i="51" s="1"/>
  <c r="AQ260" i="51"/>
  <c r="AH13" i="51"/>
  <c r="AQ13" i="51" s="1"/>
  <c r="AQ209" i="51"/>
  <c r="AH216" i="51"/>
  <c r="AQ216" i="51" s="1"/>
  <c r="AQ185" i="51"/>
  <c r="AH48" i="32"/>
  <c r="AQ47" i="32"/>
  <c r="AH9" i="49"/>
  <c r="AH89" i="51"/>
  <c r="AH175" i="51"/>
  <c r="AH176" i="51" s="1"/>
  <c r="AH14" i="32"/>
  <c r="AQ13" i="32"/>
  <c r="AH188" i="51"/>
  <c r="AQ188" i="51" s="1"/>
  <c r="AQ259" i="51"/>
  <c r="AQ186" i="51"/>
  <c r="AQ255" i="51"/>
  <c r="AQ28" i="51"/>
  <c r="AQ25" i="51"/>
  <c r="AI11" i="45"/>
  <c r="AH248" i="51"/>
  <c r="AH249" i="51" s="1"/>
  <c r="AQ21" i="51"/>
  <c r="AH139" i="51"/>
  <c r="AH140" i="51" s="1"/>
  <c r="AH12" i="32" l="1"/>
  <c r="AQ12" i="32" s="1"/>
  <c r="AH90" i="51"/>
  <c r="AQ89" i="51"/>
  <c r="AQ90" i="51" s="1"/>
  <c r="AH109" i="51"/>
  <c r="AH36" i="51"/>
  <c r="AH38" i="51" s="1"/>
  <c r="Z26" i="45"/>
  <c r="Z25" i="45" s="1"/>
  <c r="Z23" i="45" s="1"/>
  <c r="AQ257" i="51"/>
  <c r="AH75" i="49"/>
  <c r="AH41" i="51"/>
  <c r="AH92" i="51"/>
  <c r="AQ91" i="51"/>
  <c r="AQ92" i="51" s="1"/>
  <c r="AH207" i="51"/>
  <c r="AQ207" i="51" s="1"/>
  <c r="AQ205" i="51"/>
  <c r="AQ8" i="32"/>
  <c r="AQ9" i="32"/>
  <c r="AQ33" i="32"/>
  <c r="AQ17" i="32"/>
  <c r="AH10" i="51"/>
  <c r="AQ10" i="51" s="1"/>
  <c r="AQ11" i="51"/>
  <c r="Z95" i="45"/>
  <c r="Z93" i="45" s="1"/>
  <c r="AH89" i="49"/>
  <c r="Z105" i="45"/>
  <c r="AQ34" i="32"/>
  <c r="AH38" i="32"/>
  <c r="AQ38" i="32" s="1"/>
  <c r="AH35" i="32"/>
  <c r="AH85" i="51"/>
  <c r="AH246" i="51"/>
  <c r="AH247" i="51" s="1"/>
  <c r="Z103" i="45" l="1"/>
  <c r="AI103" i="45" s="1"/>
  <c r="AI105" i="45"/>
  <c r="AQ66" i="32"/>
  <c r="AH86" i="51"/>
  <c r="AQ85" i="51"/>
  <c r="AQ86" i="51" s="1"/>
  <c r="AQ69" i="32"/>
  <c r="AH133" i="51"/>
  <c r="AH134" i="51" s="1"/>
  <c r="AH87" i="51"/>
  <c r="AQ187" i="51"/>
  <c r="AQ67" i="32"/>
  <c r="AH88" i="51" l="1"/>
  <c r="AQ87" i="51"/>
  <c r="AQ65" i="32"/>
  <c r="AQ88" i="51" l="1"/>
  <c r="AJ34" i="39" l="1"/>
  <c r="AN252" i="51" l="1"/>
  <c r="AM252" i="51"/>
  <c r="AD35" i="51" l="1"/>
  <c r="AD38" i="51" s="1"/>
  <c r="AD131" i="51" l="1"/>
  <c r="AD82" i="51"/>
  <c r="AD160" i="51"/>
  <c r="AD50" i="51"/>
  <c r="AD49" i="51"/>
  <c r="AD115" i="51"/>
  <c r="AF6" i="39" l="1"/>
  <c r="AG6" i="39"/>
  <c r="AG4" i="39"/>
  <c r="AF4" i="39"/>
  <c r="AN98" i="51" l="1"/>
  <c r="AM98" i="51"/>
  <c r="AN97" i="51" l="1"/>
  <c r="AM97" i="51"/>
  <c r="AC38" i="32" l="1"/>
  <c r="AM36" i="32"/>
  <c r="AL36" i="32"/>
  <c r="AL38" i="32" l="1"/>
  <c r="AM38" i="32"/>
  <c r="AP252" i="51" l="1"/>
  <c r="AI6" i="39" l="1"/>
  <c r="AI4" i="39" l="1"/>
  <c r="AQ252" i="51" l="1"/>
  <c r="AJ6" i="39" l="1"/>
  <c r="AJ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25" authorId="0" shapeId="0" xr:uid="{070F2C26-4C47-4769-AC5C-1BDF7193D7A4}">
      <text>
        <r>
          <rPr>
            <b/>
            <sz val="9"/>
            <color indexed="81"/>
            <rFont val="Tahoma"/>
            <family val="2"/>
          </rPr>
          <t>IR EDP:</t>
        </r>
        <r>
          <rPr>
            <sz val="9"/>
            <color indexed="81"/>
            <rFont val="Tahoma"/>
            <family val="2"/>
          </rPr>
          <t xml:space="preserve">
- Until 2020 "JVs and Associates" were accounted for below EBITDA, at the Financial results line. 
- 2019 accounts were restated.</t>
        </r>
      </text>
    </comment>
    <comment ref="B33" authorId="0" shapeId="0" xr:uid="{90259680-BBFC-4D36-A515-2E7BF65B1D50}">
      <text>
        <r>
          <rPr>
            <b/>
            <sz val="9"/>
            <color indexed="81"/>
            <rFont val="Tahoma"/>
            <family val="2"/>
          </rPr>
          <t>IR EDP:</t>
        </r>
        <r>
          <rPr>
            <sz val="9"/>
            <color indexed="81"/>
            <rFont val="Tahoma"/>
            <family val="2"/>
          </rPr>
          <t xml:space="preserve">
Adjustments for one-off impacts</t>
        </r>
      </text>
    </comment>
    <comment ref="B34" authorId="0" shapeId="0" xr:uid="{9AFDF67F-C042-4EED-8C62-94F9846CC41A}">
      <text>
        <r>
          <rPr>
            <b/>
            <sz val="9"/>
            <color indexed="81"/>
            <rFont val="Tahoma"/>
            <family val="2"/>
          </rPr>
          <t>IR EDP:</t>
        </r>
        <r>
          <rPr>
            <sz val="9"/>
            <color indexed="81"/>
            <rFont val="Tahoma"/>
            <family val="2"/>
          </rPr>
          <t xml:space="preserve">
Excluding one-off impacts</t>
        </r>
      </text>
    </comment>
    <comment ref="B43" authorId="0" shapeId="0" xr:uid="{4206BFBB-C30C-4116-ABCA-A13DBBA19624}">
      <text>
        <r>
          <rPr>
            <b/>
            <sz val="9"/>
            <color indexed="81"/>
            <rFont val="Tahoma"/>
            <family val="2"/>
          </rPr>
          <t>IR EDP:</t>
        </r>
        <r>
          <rPr>
            <sz val="9"/>
            <color indexed="81"/>
            <rFont val="Tahoma"/>
            <family val="2"/>
          </rPr>
          <t xml:space="preserve">
Depreciation and amortisation expense net of compensation for depreciation and amortisation of subsidised assets.</t>
        </r>
      </text>
    </comment>
    <comment ref="B55" authorId="0" shapeId="0" xr:uid="{72586782-A9E5-494D-8C36-035E06A89205}">
      <text>
        <r>
          <rPr>
            <b/>
            <sz val="9"/>
            <color indexed="81"/>
            <rFont val="Tahoma"/>
            <family val="2"/>
          </rPr>
          <t>IR EDP:</t>
        </r>
        <r>
          <rPr>
            <sz val="9"/>
            <color indexed="81"/>
            <rFont val="Tahoma"/>
            <family val="2"/>
          </rPr>
          <t xml:space="preserve">
Includes unwinding of medium, long term liabilities (TEIs, IFRS-16, dismantling &amp; decommissioning provision for generation assets, concessions) and interest on medical care and pension fund liabilities.</t>
        </r>
      </text>
    </comment>
    <comment ref="B64" authorId="0" shapeId="0" xr:uid="{287550C4-0E60-49DF-BA9D-5A2B6320AF2D}">
      <text>
        <r>
          <rPr>
            <b/>
            <sz val="9"/>
            <color indexed="81"/>
            <rFont val="Tahoma"/>
            <family val="2"/>
          </rPr>
          <t>IR EDP:</t>
        </r>
        <r>
          <rPr>
            <sz val="9"/>
            <color indexed="81"/>
            <rFont val="Tahoma"/>
            <family val="2"/>
          </rPr>
          <t xml:space="preserve">
Details on page 27 of EDP's Handout</t>
        </r>
      </text>
    </comment>
    <comment ref="B66" authorId="0" shapeId="0" xr:uid="{53E1733B-9A76-4203-B22D-B83330C046B0}">
      <text>
        <r>
          <rPr>
            <b/>
            <sz val="9"/>
            <color indexed="81"/>
            <rFont val="Tahoma"/>
            <family val="2"/>
          </rPr>
          <t>IR EDP:</t>
        </r>
        <r>
          <rPr>
            <sz val="9"/>
            <color indexed="81"/>
            <rFont val="Tahoma"/>
            <family val="2"/>
          </rPr>
          <t xml:space="preserve">
17.4% in Sep-20.</t>
        </r>
      </text>
    </comment>
    <comment ref="B71" authorId="0" shapeId="0" xr:uid="{792C1499-529C-4ACA-BDE0-BB85588B4DCA}">
      <text>
        <r>
          <rPr>
            <b/>
            <sz val="9"/>
            <color indexed="81"/>
            <rFont val="Tahoma"/>
            <family val="2"/>
          </rPr>
          <t>IR EDP:</t>
        </r>
        <r>
          <rPr>
            <sz val="9"/>
            <color indexed="81"/>
            <rFont val="Tahoma"/>
            <family val="2"/>
          </rPr>
          <t xml:space="preserve"> 
Adjustments for one-off impacts</t>
        </r>
      </text>
    </comment>
    <comment ref="B72" authorId="0" shapeId="0" xr:uid="{935B928B-5EE0-4C02-A070-62F2D42DD7F5}">
      <text>
        <r>
          <rPr>
            <b/>
            <sz val="9"/>
            <color indexed="81"/>
            <rFont val="Tahoma"/>
            <family val="2"/>
          </rPr>
          <t>IR EDP:</t>
        </r>
        <r>
          <rPr>
            <sz val="9"/>
            <color indexed="81"/>
            <rFont val="Tahoma"/>
            <family val="2"/>
          </rPr>
          <t xml:space="preserve">
Excluding one-off impacts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B8" authorId="0" shapeId="0" xr:uid="{B3399116-E738-419B-B4A3-5A1562CB16EF}">
      <text>
        <r>
          <rPr>
            <b/>
            <sz val="9"/>
            <color indexed="81"/>
            <rFont val="Tahoma"/>
            <family val="2"/>
          </rPr>
          <t>IR EDP:</t>
        </r>
        <r>
          <rPr>
            <sz val="9"/>
            <color indexed="81"/>
            <rFont val="Tahoma"/>
            <family val="2"/>
          </rPr>
          <t xml:space="preserve">
Details on page 27 of EDP's Handout</t>
        </r>
      </text>
    </comment>
    <comment ref="B18" authorId="0" shapeId="0" xr:uid="{3CF07271-59A1-486F-94F5-F5A36F71E747}">
      <text>
        <r>
          <rPr>
            <b/>
            <sz val="9"/>
            <color indexed="81"/>
            <rFont val="Tahoma"/>
            <family val="2"/>
          </rPr>
          <t>IR EDP:</t>
        </r>
        <r>
          <rPr>
            <sz val="9"/>
            <color indexed="81"/>
            <rFont val="Tahoma"/>
            <family val="2"/>
          </rPr>
          <t xml:space="preserve">
Details on page 27 of EDP's Handout</t>
        </r>
      </text>
    </comment>
    <comment ref="B36" authorId="0" shapeId="0" xr:uid="{50629A65-F40A-4AC6-9705-19C3C4D5941E}">
      <text>
        <r>
          <rPr>
            <b/>
            <sz val="9"/>
            <color indexed="81"/>
            <rFont val="Tahoma"/>
            <family val="2"/>
          </rPr>
          <t>IR EDP:</t>
        </r>
        <r>
          <rPr>
            <sz val="9"/>
            <color indexed="81"/>
            <rFont val="Tahoma"/>
            <family val="2"/>
          </rPr>
          <t xml:space="preserve">
For more detail please refer to our Annual Report available in our website
</t>
        </r>
      </text>
    </comment>
    <comment ref="S37" authorId="0" shapeId="0" xr:uid="{68A9D4F0-9879-4BBC-A76E-CC7BF86791E7}">
      <text>
        <r>
          <rPr>
            <b/>
            <sz val="9"/>
            <color indexed="81"/>
            <rFont val="Tahoma"/>
            <family val="2"/>
          </rPr>
          <t>IR EDP:</t>
        </r>
        <r>
          <rPr>
            <sz val="9"/>
            <color indexed="81"/>
            <rFont val="Tahoma"/>
            <family val="2"/>
          </rPr>
          <t xml:space="preserve">
From 2017 backwards, values register gross employee benefits</t>
        </r>
      </text>
    </comment>
    <comment ref="R45" authorId="0" shapeId="0" xr:uid="{A7930074-B0C8-4B7A-93BB-E1C5385CF1DD}">
      <text>
        <r>
          <rPr>
            <b/>
            <sz val="9"/>
            <color indexed="81"/>
            <rFont val="Tahoma"/>
            <family val="2"/>
          </rPr>
          <t>IR EDP:</t>
        </r>
        <r>
          <rPr>
            <sz val="9"/>
            <color indexed="81"/>
            <rFont val="Tahoma"/>
            <family val="2"/>
          </rPr>
          <t xml:space="preserve">
From 2016 backwards, values integrate spanish regulatory receivables &amp; Changes in fair value.</t>
        </r>
      </text>
    </comment>
    <comment ref="B46" authorId="0" shapeId="0" xr:uid="{7E622F4D-3AB4-48D9-B397-6A1C0C3A3F99}">
      <text>
        <r>
          <rPr>
            <b/>
            <sz val="9"/>
            <color indexed="81"/>
            <rFont val="Tahoma"/>
            <family val="2"/>
          </rPr>
          <t>IR EDP:</t>
        </r>
        <r>
          <rPr>
            <sz val="9"/>
            <color indexed="81"/>
            <rFont val="Tahoma"/>
            <family val="2"/>
          </rPr>
          <t xml:space="preserve">
Excluding the amount corresponding to the impact from the exclusion of ICMS from the calculation of PIS/COFINS from past years in our distribution companies (R$1 Bn), since the receivable (recognized under current tax assets) is a pass-through to the tariff.</t>
        </r>
      </text>
    </comment>
    <comment ref="Q57" authorId="0" shapeId="0" xr:uid="{F0073A98-5554-4F8F-962E-A966E0DA48B0}">
      <text>
        <r>
          <rPr>
            <b/>
            <sz val="9"/>
            <color indexed="81"/>
            <rFont val="Tahoma"/>
            <family val="2"/>
          </rPr>
          <t>IR EDP:</t>
        </r>
        <r>
          <rPr>
            <sz val="9"/>
            <color indexed="81"/>
            <rFont val="Tahoma"/>
            <family val="2"/>
          </rPr>
          <t xml:space="preserve">
EDP Produção &amp; Other</t>
        </r>
      </text>
    </comment>
    <comment ref="R57" authorId="0" shapeId="0" xr:uid="{4C642008-8815-45FB-9210-071B3C475329}">
      <text>
        <r>
          <rPr>
            <b/>
            <sz val="9"/>
            <color indexed="81"/>
            <rFont val="Tahoma"/>
            <family val="2"/>
          </rPr>
          <t>IR EDP:</t>
        </r>
        <r>
          <rPr>
            <sz val="9"/>
            <color indexed="81"/>
            <rFont val="Tahoma"/>
            <family val="2"/>
          </rPr>
          <t xml:space="preserve">
EDP Produção &amp; Other</t>
        </r>
      </text>
    </comment>
    <comment ref="V57" authorId="1" shapeId="0" xr:uid="{6FF8B44F-619C-4E49-BD6D-500F4F5EC8F3}">
      <text>
        <r>
          <rPr>
            <b/>
            <sz val="9"/>
            <color indexed="81"/>
            <rFont val="Tahoma"/>
            <family val="2"/>
          </rPr>
          <t>IR EDP:</t>
        </r>
        <r>
          <rPr>
            <sz val="9"/>
            <color indexed="81"/>
            <rFont val="Tahoma"/>
            <family val="2"/>
          </rPr>
          <t xml:space="preserve">
Relative to the integration of Viesgo's bonds</t>
        </r>
      </text>
    </comment>
    <comment ref="B60" authorId="0" shapeId="0" xr:uid="{C3C5EAC9-E8DD-4CFC-8690-984E2DFDEE8E}">
      <text>
        <r>
          <rPr>
            <b/>
            <sz val="9"/>
            <color indexed="81"/>
            <rFont val="Tahoma"/>
            <family val="2"/>
          </rPr>
          <t>IR EDP:</t>
        </r>
        <r>
          <rPr>
            <sz val="9"/>
            <color indexed="81"/>
            <rFont val="Tahoma"/>
            <family val="2"/>
          </rPr>
          <t xml:space="preserve">
Derivatives designated for fair-value hedge of debt including accrued interest</t>
        </r>
      </text>
    </comment>
    <comment ref="W62" authorId="0" shapeId="0" xr:uid="{6F9A3AE8-FA40-468A-8C85-04E2E3B7D0E6}">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B71" authorId="0" shapeId="0" xr:uid="{873B4D3F-0C81-4078-BEF0-A65B49B9F0EB}">
      <text>
        <r>
          <rPr>
            <b/>
            <sz val="9"/>
            <color indexed="81"/>
            <rFont val="Tahoma"/>
            <family val="2"/>
          </rPr>
          <t>IR EDP:</t>
        </r>
        <r>
          <rPr>
            <sz val="9"/>
            <color indexed="81"/>
            <rFont val="Tahoma"/>
            <family val="2"/>
          </rPr>
          <t xml:space="preserve">
Net of regulatory receivables;  net debt excluding 50% of hybrid bond issues (including interest); Based on trailing 12 months recurring EBITDA and net debt excluding 50% of hybrid bond issue (including interest); Includes operating leases (IFRS-16)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4" authorId="0" shapeId="0" xr:uid="{57FC9195-3C84-449B-B416-0F15E813DB0A}">
      <text>
        <r>
          <rPr>
            <b/>
            <sz val="9"/>
            <color indexed="81"/>
            <rFont val="Tahoma"/>
            <family val="2"/>
          </rPr>
          <t>IR EDP:</t>
        </r>
        <r>
          <rPr>
            <sz val="9"/>
            <color indexed="81"/>
            <rFont val="Tahoma"/>
            <family val="2"/>
          </rPr>
          <t xml:space="preserve">
Excluding Regulatory Receivables </t>
        </r>
      </text>
    </comment>
    <comment ref="B12" authorId="0" shapeId="0" xr:uid="{E4BFD06F-C984-4FF6-BC30-F104BF35D8AC}">
      <text>
        <r>
          <rPr>
            <b/>
            <sz val="9"/>
            <color indexed="81"/>
            <rFont val="Tahoma"/>
            <family val="2"/>
          </rPr>
          <t>IR EDP:</t>
        </r>
        <r>
          <rPr>
            <sz val="9"/>
            <color indexed="81"/>
            <rFont val="Tahoma"/>
            <family val="2"/>
          </rPr>
          <t xml:space="preserve">
Maintenance capex includes payables to fixed assets suppliers</t>
        </r>
      </text>
    </comment>
    <comment ref="B13" authorId="0" shapeId="0" xr:uid="{E8FA5D05-BC77-4B71-BD81-AEC181593634}">
      <text>
        <r>
          <rPr>
            <b/>
            <sz val="9"/>
            <color indexed="81"/>
            <rFont val="Tahoma"/>
            <family val="2"/>
          </rPr>
          <t>IR EDP:</t>
        </r>
        <r>
          <rPr>
            <sz val="9"/>
            <color indexed="81"/>
            <rFont val="Tahoma"/>
            <family val="2"/>
          </rPr>
          <t xml:space="preserve">
Changes pre-tax
</t>
        </r>
      </text>
    </comment>
    <comment ref="B34" authorId="0" shapeId="0" xr:uid="{76AF6A63-92F0-481F-9F29-C3BDB98C3908}">
      <text>
        <r>
          <rPr>
            <b/>
            <sz val="9"/>
            <color indexed="81"/>
            <rFont val="Tahoma"/>
            <family val="2"/>
          </rPr>
          <t>IR EDP:</t>
        </r>
        <r>
          <rPr>
            <sz val="9"/>
            <color indexed="81"/>
            <rFont val="Tahoma"/>
            <family val="2"/>
          </rPr>
          <t xml:space="preserve">
Includes Proceeds from Change in WC Fixed asset suppliers, change in consolidation perimeter, reclassification of asset rotation gains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O10" authorId="0" shapeId="0" xr:uid="{E13A81D9-FC29-46C8-AAAB-2140C39C6A7A}">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51" authorId="0" shapeId="0" xr:uid="{8A1A3658-05DA-44EA-94E4-7E8454C7C7CA}">
      <text>
        <r>
          <rPr>
            <b/>
            <sz val="9"/>
            <color indexed="81"/>
            <rFont val="Tahoma"/>
            <family val="2"/>
          </rPr>
          <t>IR EDP:</t>
        </r>
        <r>
          <rPr>
            <sz val="9"/>
            <color indexed="81"/>
            <rFont val="Tahoma"/>
            <family val="2"/>
          </rPr>
          <t xml:space="preserve">
Load factors respective to EBITDA MW gross capacity</t>
        </r>
      </text>
    </comment>
    <comment ref="B61" authorId="0" shapeId="0" xr:uid="{FA1467AD-631F-47A2-B6DB-2C5CD0E40247}">
      <text>
        <r>
          <rPr>
            <b/>
            <sz val="9"/>
            <color indexed="81"/>
            <rFont val="Tahoma"/>
            <family val="2"/>
          </rPr>
          <t>IR EDP:</t>
        </r>
        <r>
          <rPr>
            <sz val="9"/>
            <color indexed="81"/>
            <rFont val="Tahoma"/>
            <family val="2"/>
          </rPr>
          <t xml:space="preserve">
 Average of the period</t>
        </r>
      </text>
    </comment>
    <comment ref="O62" authorId="0" shapeId="0" xr:uid="{361C0A55-4879-43EA-BA76-2C1E78CE65BB}">
      <text>
        <r>
          <rPr>
            <b/>
            <sz val="9"/>
            <color indexed="81"/>
            <rFont val="Tahoma"/>
            <family val="2"/>
          </rPr>
          <t>IR EDP:</t>
        </r>
        <r>
          <rPr>
            <sz val="9"/>
            <color indexed="81"/>
            <rFont val="Tahoma"/>
            <family val="2"/>
          </rPr>
          <t xml:space="preserve">
Average electricity spot price highly increased in 4Q21, reaching average of €211/MWh. This translated into an increase of 230% YoY in 2021, to ~€112/MWh, supported by a strong increase commodity prices, namely gas (+363% YoY) and CO2 allowances (+115% YoY). Average electricity final price in Spain increased 182% YoY in 2021, to €117/MWh, reflecting the evolution of wholesale spot price and higher demand for restrictions.
</t>
        </r>
      </text>
    </comment>
    <comment ref="B63" authorId="0" shapeId="0" xr:uid="{9DD6D22E-524F-48E2-8804-1D8C22C63AA3}">
      <text>
        <r>
          <rPr>
            <b/>
            <sz val="9"/>
            <color indexed="81"/>
            <rFont val="Tahoma"/>
            <family val="2"/>
          </rPr>
          <t>IR EDP:</t>
        </r>
        <r>
          <rPr>
            <sz val="9"/>
            <color indexed="81"/>
            <rFont val="Tahoma"/>
            <family val="2"/>
          </rPr>
          <t xml:space="preserve">
Final price reflects spot price and system costs (capacity payment, ancillary services)</t>
        </r>
      </text>
    </comment>
    <comment ref="B71" authorId="0" shapeId="0" xr:uid="{369BA492-3795-45A2-89C6-217B046283E6}">
      <text>
        <r>
          <rPr>
            <b/>
            <sz val="9"/>
            <color indexed="81"/>
            <rFont val="Tahoma"/>
            <family val="2"/>
          </rPr>
          <t>IR EDP:</t>
        </r>
        <r>
          <rPr>
            <sz val="9"/>
            <color indexed="81"/>
            <rFont val="Tahoma"/>
            <family val="2"/>
          </rPr>
          <t xml:space="preserve">
Only includes Portugal</t>
        </r>
      </text>
    </comment>
    <comment ref="B73" authorId="1" shapeId="0" xr:uid="{DD88E8E1-BD2D-4F83-A35C-73BCC2454638}">
      <text>
        <r>
          <rPr>
            <b/>
            <sz val="9"/>
            <color indexed="81"/>
            <rFont val="Tahoma"/>
            <family val="2"/>
          </rPr>
          <t xml:space="preserve">IR EDP: </t>
        </r>
        <r>
          <rPr>
            <sz val="9"/>
            <color indexed="81"/>
            <rFont val="Tahoma"/>
            <family val="2"/>
          </rPr>
          <t>Up until 2021 Portugal - Regulated activities were considered in the Networks segment. Accounts have been restated for 2020</t>
        </r>
      </text>
    </comment>
    <comment ref="B85" authorId="1" shapeId="0" xr:uid="{3E887160-BB99-421F-B714-1F7FAB5EACAA}">
      <text>
        <r>
          <rPr>
            <b/>
            <sz val="9"/>
            <color indexed="81"/>
            <rFont val="Tahoma"/>
            <family val="2"/>
          </rPr>
          <t xml:space="preserve">IR EDP: </t>
        </r>
        <r>
          <rPr>
            <sz val="9"/>
            <color indexed="81"/>
            <rFont val="Tahoma"/>
            <family val="2"/>
          </rPr>
          <t>Regulated includes Last Resort Supply activities that were considered under the 'Networks' segment until 2021 (2020 was restated)</t>
        </r>
      </text>
    </comment>
    <comment ref="B88" authorId="0" shapeId="0" xr:uid="{6ADB9C34-DBCF-44D8-B48A-2EF606D27A4C}">
      <text>
        <r>
          <rPr>
            <b/>
            <sz val="9"/>
            <color indexed="81"/>
            <rFont val="Tahoma"/>
            <family val="2"/>
          </rPr>
          <t>IR EDP:</t>
        </r>
        <r>
          <rPr>
            <sz val="9"/>
            <color indexed="81"/>
            <rFont val="Tahoma"/>
            <family val="2"/>
          </rPr>
          <t xml:space="preserve">
Includes SMEs. Last resort supply activities in Portugal are now considered together with the remaining Supply activities. Consequently, Electricity Networks and Client Solutions &amp; Energy management results, including 2020 numbers, were adjusted accordingly.</t>
        </r>
      </text>
    </comment>
    <comment ref="B100" authorId="0" shapeId="0" xr:uid="{C57B7455-AAA3-43F0-B29F-9F99DFA9DD74}">
      <text>
        <r>
          <rPr>
            <b/>
            <sz val="9"/>
            <color indexed="81"/>
            <rFont val="Tahoma"/>
            <family val="2"/>
          </rPr>
          <t>IR EDP:</t>
        </r>
        <r>
          <rPr>
            <sz val="9"/>
            <color indexed="81"/>
            <rFont val="Tahoma"/>
            <family val="2"/>
          </rPr>
          <t xml:space="preserve">
Includes only Coal production in Spain.</t>
        </r>
      </text>
    </comment>
    <comment ref="B107" authorId="0" shapeId="0" xr:uid="{10E8C8A3-E567-4242-BFCC-884DE872A2F6}">
      <text>
        <r>
          <rPr>
            <b/>
            <sz val="9"/>
            <color indexed="81"/>
            <rFont val="Tahoma"/>
            <family val="2"/>
          </rPr>
          <t>IR EDP:</t>
        </r>
        <r>
          <rPr>
            <sz val="9"/>
            <color indexed="81"/>
            <rFont val="Tahoma"/>
            <family val="2"/>
          </rPr>
          <t xml:space="preserve">
Values of Pecém individual accounts.</t>
        </r>
      </text>
    </comment>
    <comment ref="O109" authorId="0" shapeId="0" xr:uid="{1F0FAE28-D4AE-435B-9A6F-B5EB0D393DAA}">
      <text>
        <r>
          <rPr>
            <b/>
            <sz val="9"/>
            <color indexed="81"/>
            <rFont val="Tahoma"/>
            <family val="2"/>
          </rPr>
          <t>IR EDP:</t>
        </r>
        <r>
          <rPr>
            <sz val="9"/>
            <color indexed="81"/>
            <rFont val="Tahoma"/>
            <family val="2"/>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C8F08ED4-C6FC-4AED-BB27-22B9932C437E}">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1" authorId="0" shapeId="0" xr:uid="{A7C15540-7E40-4479-9828-440AD3733401}">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2" authorId="0" shapeId="0" xr:uid="{C75C66C2-2F00-402B-97F0-378F39CF6DE2}">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B20" authorId="0" shapeId="0" xr:uid="{F673F305-40A5-4F80-9E07-8447649534D2}">
      <text>
        <r>
          <rPr>
            <b/>
            <sz val="9"/>
            <color indexed="81"/>
            <rFont val="Tahoma"/>
            <family val="2"/>
          </rPr>
          <t xml:space="preserve">IR EDP: </t>
        </r>
        <r>
          <rPr>
            <sz val="9"/>
            <color indexed="81"/>
            <rFont val="Tahoma"/>
            <family val="2"/>
          </rPr>
          <t xml:space="preserve">
Supplies &amp; services + Personnel costs</t>
        </r>
      </text>
    </comment>
    <comment ref="B25" authorId="0" shapeId="0" xr:uid="{1FF21049-7A76-4C87-B7C9-5580B273E063}">
      <text>
        <r>
          <rPr>
            <b/>
            <sz val="9"/>
            <color indexed="81"/>
            <rFont val="Tahoma"/>
            <family val="2"/>
          </rPr>
          <t>IR EDP:</t>
        </r>
        <r>
          <rPr>
            <sz val="9"/>
            <color indexed="81"/>
            <rFont val="Tahoma"/>
            <family val="2"/>
          </rPr>
          <t xml:space="preserve">
Net of subsidies</t>
        </r>
      </text>
    </comment>
    <comment ref="B31" authorId="1" shapeId="0" xr:uid="{4C9A6B67-B390-41E5-B902-A2F4A3C13F95}">
      <text>
        <r>
          <rPr>
            <b/>
            <sz val="9"/>
            <color indexed="81"/>
            <rFont val="Tahoma"/>
            <family val="2"/>
          </rPr>
          <t>IR EDP:</t>
        </r>
        <r>
          <rPr>
            <sz val="9"/>
            <color indexed="81"/>
            <rFont val="Tahoma"/>
            <family val="2"/>
          </rPr>
          <t xml:space="preserve">
Up until 2019, investments in distribution were only considered maintenance</t>
        </r>
      </text>
    </comment>
    <comment ref="B35" authorId="0" shapeId="0" xr:uid="{506D6758-5368-43A7-AA07-955F14CAC529}">
      <text>
        <r>
          <rPr>
            <b/>
            <sz val="9"/>
            <color indexed="81"/>
            <rFont val="Tahoma"/>
            <family val="2"/>
          </rPr>
          <t>IR EDP:</t>
        </r>
        <r>
          <rPr>
            <sz val="9"/>
            <color indexed="81"/>
            <rFont val="Tahoma"/>
            <family val="2"/>
          </rPr>
          <t xml:space="preserve">
Financial assets as to the transmission business. </t>
        </r>
      </text>
    </comment>
    <comment ref="B37" authorId="0" shapeId="0" xr:uid="{3CD262B4-B80F-410B-8B96-6965C1EE0DEB}">
      <text>
        <r>
          <rPr>
            <b/>
            <sz val="9"/>
            <color indexed="81"/>
            <rFont val="Tahoma"/>
            <family val="2"/>
          </rPr>
          <t>IR EDP:</t>
        </r>
        <r>
          <rPr>
            <sz val="9"/>
            <color indexed="81"/>
            <rFont val="Tahoma"/>
            <family val="2"/>
          </rPr>
          <t xml:space="preserve">
Regulated Asset Base in Spain updated with provision reversal "Lesividad"</t>
        </r>
      </text>
    </comment>
    <comment ref="B66" authorId="0" shapeId="0" xr:uid="{0FBF31AC-0C28-4A1D-BC6E-9BB70DD13404}">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04" authorId="0" shapeId="0" xr:uid="{6E22A792-B3A6-4A39-BA9F-942EC5BB171C}">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B109" authorId="0" shapeId="0" xr:uid="{8140B1FA-AD93-4A4E-B95D-FAB1BEF8BF2D}">
      <text>
        <r>
          <rPr>
            <b/>
            <sz val="9"/>
            <color indexed="81"/>
            <rFont val="Tahoma"/>
            <family val="2"/>
          </rPr>
          <t>IR EDP:</t>
        </r>
        <r>
          <rPr>
            <sz val="9"/>
            <color indexed="81"/>
            <rFont val="Tahoma"/>
            <family val="2"/>
          </rPr>
          <t xml:space="preserve">
Financial assets as to the transmission business. </t>
        </r>
      </text>
    </comment>
    <comment ref="B129" authorId="0" shapeId="0" xr:uid="{E481C96A-35F9-4E02-87F7-3B763AD7BE25}">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51" authorId="0" shapeId="0" xr:uid="{39AFF642-33E0-415C-B562-B2DC07B05300}">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B156" authorId="0" shapeId="0" xr:uid="{03C4E98E-0ED1-4A27-90F3-91696837C4E9}">
      <text>
        <r>
          <rPr>
            <b/>
            <sz val="9"/>
            <color indexed="81"/>
            <rFont val="Tahoma"/>
            <family val="2"/>
          </rPr>
          <t>IR EDP:</t>
        </r>
        <r>
          <rPr>
            <sz val="9"/>
            <color indexed="81"/>
            <rFont val="Tahoma"/>
            <family val="2"/>
          </rPr>
          <t xml:space="preserve">
Financial assets as to the transmission business. </t>
        </r>
      </text>
    </comment>
    <comment ref="B171" authorId="0" shapeId="0" xr:uid="{B9A6B1FB-DF5A-4689-9B37-B90C595FF57E}">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85" authorId="0" shapeId="0" xr:uid="{9555B340-BC1A-45DF-9F62-1520AEB8C310}">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W188" authorId="0" shapeId="0" xr:uid="{D736CE07-288F-491A-B8B3-CAA3B1797C70}">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W193" authorId="0" shapeId="0" xr:uid="{ED742876-9442-4185-97AB-4FF9E5876E7D}">
      <text>
        <r>
          <rPr>
            <b/>
            <sz val="9"/>
            <color indexed="81"/>
            <rFont val="Tahoma"/>
            <family val="2"/>
          </rPr>
          <t>IR EDP:</t>
        </r>
        <r>
          <rPr>
            <sz val="9"/>
            <color indexed="81"/>
            <rFont val="Tahoma"/>
            <family val="2"/>
          </rPr>
          <t xml:space="preserve">
Overall, EBITDA from electricity networks increased by 73% YoY to R$2,753m, positively impacted by the disposal gains in transmission, the regulated revenues indexation to inflation and a solid recovery in demand.
</t>
        </r>
      </text>
    </comment>
    <comment ref="W216" authorId="0" shapeId="0" xr:uid="{9CE4D1A5-99E4-4CB0-99EB-C2FB4B4A4CD2}">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B234" authorId="0" shapeId="0" xr:uid="{7A2EEF8A-21C0-4676-84F5-6206B02203FC}">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259" authorId="0" shapeId="0" xr:uid="{33EDEAF1-5FB6-4646-90D7-4473FF6B2573}">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B264" authorId="0" shapeId="0" xr:uid="{2BB4351B-30BA-4FB3-B932-A4E56A03F9C9}">
      <text>
        <r>
          <rPr>
            <b/>
            <sz val="9"/>
            <color indexed="81"/>
            <rFont val="Tahoma"/>
            <family val="2"/>
          </rPr>
          <t>IR EDP:</t>
        </r>
        <r>
          <rPr>
            <sz val="9"/>
            <color indexed="81"/>
            <rFont val="Tahoma"/>
            <family val="2"/>
          </rPr>
          <t xml:space="preserve">
Corresponds to Financial assets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L14" authorId="0" shapeId="0" xr:uid="{7CB63F91-4D76-4611-8222-FE373F5C2C28}">
      <text>
        <r>
          <rPr>
            <b/>
            <sz val="9"/>
            <color indexed="81"/>
            <rFont val="Tahoma"/>
            <family val="2"/>
          </rPr>
          <t>IR EDP:</t>
        </r>
        <r>
          <rPr>
            <sz val="9"/>
            <color indexed="81"/>
            <rFont val="Tahoma"/>
            <family val="2"/>
          </rPr>
          <t xml:space="preserve">
Registered below EBIT
</t>
        </r>
      </text>
    </comment>
    <comment ref="M14" authorId="0" shapeId="0" xr:uid="{3E4EB967-DA69-44DA-9098-66C2328DEEC3}">
      <text>
        <r>
          <rPr>
            <b/>
            <sz val="9"/>
            <color indexed="81"/>
            <rFont val="Tahoma"/>
            <family val="2"/>
          </rPr>
          <t>IR EDP:</t>
        </r>
        <r>
          <rPr>
            <sz val="9"/>
            <color indexed="81"/>
            <rFont val="Tahoma"/>
            <family val="2"/>
          </rPr>
          <t xml:space="preserve">
Registered below EBIT
</t>
        </r>
      </text>
    </comment>
    <comment ref="N14" authorId="0" shapeId="0" xr:uid="{4A037480-CFDC-47A3-A299-FA71020AE89A}">
      <text>
        <r>
          <rPr>
            <b/>
            <sz val="9"/>
            <color indexed="81"/>
            <rFont val="Tahoma"/>
            <family val="2"/>
          </rPr>
          <t>IR EDP:</t>
        </r>
        <r>
          <rPr>
            <sz val="9"/>
            <color indexed="81"/>
            <rFont val="Tahoma"/>
            <family val="2"/>
          </rPr>
          <t xml:space="preserve">
Registered below EBIT
</t>
        </r>
      </text>
    </comment>
    <comment ref="O14" authorId="0" shapeId="0" xr:uid="{08346E1F-92AB-4B26-BBC1-6745626856C5}">
      <text>
        <r>
          <rPr>
            <b/>
            <sz val="9"/>
            <color indexed="81"/>
            <rFont val="Tahoma"/>
            <family val="2"/>
          </rPr>
          <t>IR EDP:</t>
        </r>
        <r>
          <rPr>
            <sz val="9"/>
            <color indexed="81"/>
            <rFont val="Tahoma"/>
            <family val="2"/>
          </rPr>
          <t xml:space="preserve">
Registered below EBIT
</t>
        </r>
      </text>
    </comment>
    <comment ref="P14" authorId="0" shapeId="0" xr:uid="{4C7041C2-273C-4022-BA2F-CD9141BC07AD}">
      <text>
        <r>
          <rPr>
            <b/>
            <sz val="9"/>
            <color indexed="81"/>
            <rFont val="Tahoma"/>
            <family val="2"/>
          </rPr>
          <t>IR EDP:</t>
        </r>
        <r>
          <rPr>
            <sz val="9"/>
            <color indexed="81"/>
            <rFont val="Tahoma"/>
            <family val="2"/>
          </rPr>
          <t xml:space="preserve">
Registered below EBIT
</t>
        </r>
      </text>
    </comment>
    <comment ref="Q14" authorId="0" shapeId="0" xr:uid="{F6204A3B-155A-42E9-8A6C-FCCDEFD3C7AB}">
      <text>
        <r>
          <rPr>
            <b/>
            <sz val="9"/>
            <color indexed="81"/>
            <rFont val="Tahoma"/>
            <family val="2"/>
          </rPr>
          <t>IR EDP:</t>
        </r>
        <r>
          <rPr>
            <sz val="9"/>
            <color indexed="81"/>
            <rFont val="Tahoma"/>
            <family val="2"/>
          </rPr>
          <t xml:space="preserve">
Registered below EBIT
</t>
        </r>
      </text>
    </comment>
    <comment ref="R14" authorId="0" shapeId="0" xr:uid="{01C0B9C8-E363-4917-BC6E-4C2DD2B75CA4}">
      <text>
        <r>
          <rPr>
            <b/>
            <sz val="9"/>
            <color indexed="81"/>
            <rFont val="Tahoma"/>
            <family val="2"/>
          </rPr>
          <t>IR EDP:</t>
        </r>
        <r>
          <rPr>
            <sz val="9"/>
            <color indexed="81"/>
            <rFont val="Tahoma"/>
            <family val="2"/>
          </rPr>
          <t xml:space="preserve">
Registered below EBIT
</t>
        </r>
      </text>
    </comment>
    <comment ref="S14" authorId="0" shapeId="0" xr:uid="{2398EDB3-840C-4134-8463-76B20A41E1EB}">
      <text>
        <r>
          <rPr>
            <b/>
            <sz val="9"/>
            <color indexed="81"/>
            <rFont val="Tahoma"/>
            <family val="2"/>
          </rPr>
          <t>IR EDP:</t>
        </r>
        <r>
          <rPr>
            <sz val="9"/>
            <color indexed="81"/>
            <rFont val="Tahoma"/>
            <family val="2"/>
          </rPr>
          <t xml:space="preserve">
Registered below EBIT
</t>
        </r>
      </text>
    </comment>
    <comment ref="T14" authorId="0" shapeId="0" xr:uid="{00068F31-588D-44CD-806E-C7E75CF44B71}">
      <text>
        <r>
          <rPr>
            <b/>
            <sz val="9"/>
            <color indexed="81"/>
            <rFont val="Tahoma"/>
            <family val="2"/>
          </rPr>
          <t>IR EDP:</t>
        </r>
        <r>
          <rPr>
            <sz val="9"/>
            <color indexed="81"/>
            <rFont val="Tahoma"/>
            <family val="2"/>
          </rPr>
          <t xml:space="preserve">
Registered below EBIT
</t>
        </r>
      </text>
    </comment>
    <comment ref="W15" authorId="0" shapeId="0" xr:uid="{8712B197-D428-46CA-BF66-9F3EB2437182}">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94" authorId="0" shapeId="0" xr:uid="{EA0243A2-531C-4F1D-9C57-7448377FC7AE}">
      <text>
        <r>
          <rPr>
            <b/>
            <sz val="9"/>
            <color indexed="81"/>
            <rFont val="Tahoma"/>
            <family val="2"/>
          </rPr>
          <t>IR EDP:</t>
        </r>
        <r>
          <rPr>
            <sz val="9"/>
            <color indexed="81"/>
            <rFont val="Tahoma"/>
            <family val="2"/>
          </rPr>
          <t xml:space="preserve">
Load factors respective to EBITDA MW and includes both wind &amp; Solar
</t>
        </r>
      </text>
    </comment>
    <comment ref="B106" authorId="0" shapeId="0" xr:uid="{95945F88-884F-43C5-8091-3ACB82B223FE}">
      <text>
        <r>
          <rPr>
            <b/>
            <sz val="9"/>
            <color indexed="81"/>
            <rFont val="Tahoma"/>
            <family val="2"/>
          </rPr>
          <t>IR EDP:</t>
        </r>
        <r>
          <rPr>
            <sz val="9"/>
            <color indexed="81"/>
            <rFont val="Tahoma"/>
            <family val="2"/>
          </rPr>
          <t xml:space="preserve">
Generation respective to EBITDA MW and includes both wind &amp; Solar
</t>
        </r>
      </text>
    </comment>
    <comment ref="W135" authorId="0" shapeId="0" xr:uid="{93EF9D21-34D4-4D5A-87E7-D01126FD66E0}">
      <text>
        <r>
          <rPr>
            <b/>
            <sz val="9"/>
            <color indexed="81"/>
            <rFont val="Tahoma"/>
            <family val="2"/>
          </rPr>
          <t>IR EDP:</t>
        </r>
        <r>
          <rPr>
            <sz val="9"/>
            <color indexed="81"/>
            <rFont val="Tahoma"/>
            <family val="2"/>
          </rPr>
          <t xml:space="preserve">
EBITDA in North America decreased 2% to USD 895m in 2021, as the gross profit trajectory and the higher costs given the requirements needed to accelerate growth were only partly compensated by higher asset rotation gains (USD 0.3bn in 2021) booked with (i) the sale of the 80% shareholding position in a portfolio of 405 MW in the US; (ii) the earnout related with the increase of capacity of the Mayflower project; (iii) the sale of an 80% equity shareholding in the Riverstart Solar project, in the context of an asset rotation deal partially closed in Dec-20; and (iv) the Build &amp; Transfer Agreement of EDPR’s Indiana Crossroads Wind Farm signed in 2019.
</t>
        </r>
      </text>
    </comment>
    <comment ref="B167" authorId="0" shapeId="0" xr:uid="{10F211B9-7362-4708-A1D4-B0F943ACF784}">
      <text>
        <r>
          <rPr>
            <b/>
            <sz val="9"/>
            <color indexed="81"/>
            <rFont val="Tahoma"/>
            <family val="2"/>
          </rPr>
          <t>IR EDP:</t>
        </r>
        <r>
          <rPr>
            <sz val="9"/>
            <color indexed="81"/>
            <rFont val="Tahoma"/>
            <family val="2"/>
          </rPr>
          <t xml:space="preserve">
Load factors respective to EBITDA MW and includes both wind &amp; Solar
</t>
        </r>
      </text>
    </comment>
    <comment ref="B175" authorId="0" shapeId="0" xr:uid="{7FC7CE1C-85C6-486A-B20F-04891E8B9A0B}">
      <text>
        <r>
          <rPr>
            <b/>
            <sz val="9"/>
            <color indexed="81"/>
            <rFont val="Tahoma"/>
            <family val="2"/>
          </rPr>
          <t>IR EDP:</t>
        </r>
        <r>
          <rPr>
            <sz val="9"/>
            <color indexed="81"/>
            <rFont val="Tahoma"/>
            <family val="2"/>
          </rPr>
          <t xml:space="preserve">
Generation respective to EBITDA MW and includes both wind &amp; Solar
</t>
        </r>
      </text>
    </comment>
    <comment ref="B227" authorId="0" shapeId="0" xr:uid="{A43D0DDA-B121-41D9-BBE7-01CCD84B0574}">
      <text>
        <r>
          <rPr>
            <b/>
            <sz val="9"/>
            <color indexed="81"/>
            <rFont val="Tahoma"/>
            <family val="2"/>
          </rPr>
          <t>IR EDP:</t>
        </r>
        <r>
          <rPr>
            <sz val="9"/>
            <color indexed="81"/>
            <rFont val="Tahoma"/>
            <family val="2"/>
          </rPr>
          <t xml:space="preserve">
Load factors respective to EBITDA MW and includes both wind &amp; Solar
</t>
        </r>
      </text>
    </comment>
    <comment ref="B239" authorId="0" shapeId="0" xr:uid="{008081CD-0247-4EFF-84A4-EEEFCE2474FB}">
      <text>
        <r>
          <rPr>
            <b/>
            <sz val="9"/>
            <color indexed="81"/>
            <rFont val="Tahoma"/>
            <family val="2"/>
          </rPr>
          <t>IR EDP:</t>
        </r>
        <r>
          <rPr>
            <sz val="9"/>
            <color indexed="81"/>
            <rFont val="Tahoma"/>
            <family val="2"/>
          </rPr>
          <t xml:space="preserve">
Generation respective to EBITDA MW and includes both wind &amp; Solar
</t>
        </r>
      </text>
    </comment>
    <comment ref="B306" authorId="0" shapeId="0" xr:uid="{A61E5678-17CF-44A9-8FBC-9F7B062FFE21}">
      <text>
        <r>
          <rPr>
            <b/>
            <sz val="9"/>
            <color indexed="81"/>
            <rFont val="Tahoma"/>
            <family val="2"/>
          </rPr>
          <t>IR EDP:</t>
        </r>
        <r>
          <rPr>
            <sz val="9"/>
            <color indexed="81"/>
            <rFont val="Tahoma"/>
            <family val="2"/>
          </rPr>
          <t xml:space="preserve">
Load factors respective to EBITDA MW and includes both wind &amp; Solar
</t>
        </r>
      </text>
    </comment>
    <comment ref="B308" authorId="0" shapeId="0" xr:uid="{753C98C8-9822-4289-938F-A69C6CA0739D}">
      <text>
        <r>
          <rPr>
            <b/>
            <sz val="9"/>
            <color indexed="81"/>
            <rFont val="Tahoma"/>
            <family val="2"/>
          </rPr>
          <t>IR EDP:</t>
        </r>
        <r>
          <rPr>
            <sz val="9"/>
            <color indexed="81"/>
            <rFont val="Tahoma"/>
            <family val="2"/>
          </rPr>
          <t xml:space="preserve">
Generation respective to EBITDA MW and includes both wind &amp; Solar
</t>
        </r>
      </text>
    </comment>
    <comment ref="B335" authorId="0" shapeId="0" xr:uid="{FC9DD08C-310D-4583-9F1B-9942513F7ACF}">
      <text>
        <r>
          <rPr>
            <b/>
            <sz val="9"/>
            <color indexed="81"/>
            <rFont val="Tahoma"/>
            <family val="2"/>
          </rPr>
          <t>IR EDP:</t>
        </r>
        <r>
          <rPr>
            <sz val="9"/>
            <color indexed="81"/>
            <rFont val="Tahoma"/>
            <family val="2"/>
          </rPr>
          <t xml:space="preserve">
Load factors respective to EBITDA MW and includes both wind &amp; Solar
</t>
        </r>
      </text>
    </comment>
    <comment ref="B337" authorId="0" shapeId="0" xr:uid="{74F8F2C4-BB71-43CE-AF93-B0C60366CAA6}">
      <text>
        <r>
          <rPr>
            <b/>
            <sz val="9"/>
            <color indexed="81"/>
            <rFont val="Tahoma"/>
            <family val="2"/>
          </rPr>
          <t>IR EDP:</t>
        </r>
        <r>
          <rPr>
            <sz val="9"/>
            <color indexed="81"/>
            <rFont val="Tahoma"/>
            <family val="2"/>
          </rPr>
          <t xml:space="preserve">
Generation respective to EBITDA MW and includes both wind &amp; Solar
</t>
        </r>
      </text>
    </comment>
    <comment ref="B339" authorId="0" shapeId="0" xr:uid="{F6608C11-40F7-4996-A2C0-864FFB1DBE08}">
      <text>
        <r>
          <rPr>
            <b/>
            <sz val="9"/>
            <color indexed="81"/>
            <rFont val="Tahoma"/>
            <family val="2"/>
          </rPr>
          <t>IR EDP:</t>
        </r>
        <r>
          <rPr>
            <sz val="9"/>
            <color indexed="81"/>
            <rFont val="Tahoma"/>
            <family val="2"/>
          </rPr>
          <t xml:space="preserve">
Average selling price only considers capacity pre-Sunseap consolidation, as it is the only one to consider the first three months of the year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3" authorId="0" shapeId="0" xr:uid="{ADA1A25D-32A0-4E6B-8F92-92D221502E02}">
      <text>
        <r>
          <rPr>
            <b/>
            <sz val="9"/>
            <color indexed="81"/>
            <rFont val="Tahoma"/>
            <family val="2"/>
          </rPr>
          <t>IR EDP:</t>
        </r>
        <r>
          <rPr>
            <sz val="9"/>
            <color indexed="81"/>
            <rFont val="Tahoma"/>
            <family val="2"/>
          </rPr>
          <t xml:space="preserve">
Installed capacity that contributed to the revenues in the period</t>
        </r>
      </text>
    </comment>
    <comment ref="B8" authorId="0" shapeId="0" xr:uid="{FFFBB07A-BC74-4D9E-ADCE-610909DDF23C}">
      <text>
        <r>
          <rPr>
            <b/>
            <sz val="9"/>
            <color indexed="81"/>
            <rFont val="Tahoma"/>
            <family val="2"/>
          </rPr>
          <t>IR EDP:</t>
        </r>
        <r>
          <rPr>
            <sz val="9"/>
            <color indexed="81"/>
            <rFont val="Tahoma"/>
            <family val="2"/>
          </rPr>
          <t xml:space="preserve">
Includes Poland, Romania, France, Belgium and Italy;</t>
        </r>
      </text>
    </comment>
    <comment ref="B11" authorId="0" shapeId="0" xr:uid="{6A6D1FA5-F9C3-4A77-A819-A435A651239A}">
      <text>
        <r>
          <rPr>
            <b/>
            <sz val="9"/>
            <color indexed="81"/>
            <rFont val="Tahoma"/>
            <family val="2"/>
          </rPr>
          <t>IR EDP:</t>
        </r>
        <r>
          <rPr>
            <sz val="9"/>
            <color indexed="81"/>
            <rFont val="Tahoma"/>
            <family val="2"/>
          </rPr>
          <t xml:space="preserve">
Includes Canada and Mexico;</t>
        </r>
      </text>
    </comment>
    <comment ref="B41" authorId="0" shapeId="0" xr:uid="{39FFA88C-4B6F-4870-BA7D-7DBF3A94B7FB}">
      <text>
        <r>
          <rPr>
            <b/>
            <sz val="9"/>
            <color indexed="81"/>
            <rFont val="Tahoma"/>
            <family val="2"/>
          </rPr>
          <t>IR EDP:</t>
        </r>
        <r>
          <rPr>
            <sz val="9"/>
            <color indexed="81"/>
            <rFont val="Tahoma"/>
            <family val="2"/>
          </rPr>
          <t xml:space="preserve">
Includes Nuclear, Cogeneration and Waste.</t>
        </r>
      </text>
    </comment>
    <comment ref="B60" authorId="0" shapeId="0" xr:uid="{65D54C09-2DBC-438B-802E-5FB87BA00B0E}">
      <text>
        <r>
          <rPr>
            <b/>
            <sz val="9"/>
            <color indexed="81"/>
            <rFont val="Tahoma"/>
            <family val="2"/>
          </rPr>
          <t>IR EDP:</t>
        </r>
        <r>
          <rPr>
            <sz val="9"/>
            <color indexed="81"/>
            <rFont val="Tahoma"/>
            <family val="2"/>
          </rPr>
          <t xml:space="preserve">
Includes Poland, Romania, France, Belgium and Italy;</t>
        </r>
      </text>
    </comment>
    <comment ref="B63" authorId="0" shapeId="0" xr:uid="{F52FD0AA-A567-4632-A70E-8F755D9BAF24}">
      <text>
        <r>
          <rPr>
            <b/>
            <sz val="9"/>
            <color indexed="81"/>
            <rFont val="Tahoma"/>
            <family val="2"/>
          </rPr>
          <t>IR EDP:</t>
        </r>
        <r>
          <rPr>
            <sz val="9"/>
            <color indexed="81"/>
            <rFont val="Tahoma"/>
            <family val="2"/>
          </rPr>
          <t xml:space="preserve">
Includes Canada and Mexico;</t>
        </r>
      </text>
    </comment>
    <comment ref="B94" authorId="0" shapeId="0" xr:uid="{9F113753-9649-4191-9FA3-5F1B29EEBA20}">
      <text>
        <r>
          <rPr>
            <b/>
            <sz val="9"/>
            <color indexed="81"/>
            <rFont val="Tahoma"/>
            <family val="2"/>
          </rPr>
          <t>IR EDP:</t>
        </r>
        <r>
          <rPr>
            <sz val="9"/>
            <color indexed="81"/>
            <rFont val="Tahoma"/>
            <family val="2"/>
          </rPr>
          <t xml:space="preserve">
Includes Nuclear, Cogeneration and Waste.</t>
        </r>
      </text>
    </comment>
    <comment ref="B112" authorId="0" shapeId="0" xr:uid="{632A219F-4D2E-4D79-93C4-5DC5C0FB499D}">
      <text>
        <r>
          <rPr>
            <b/>
            <sz val="9"/>
            <color indexed="81"/>
            <rFont val="Tahoma"/>
            <family val="2"/>
          </rPr>
          <t>IR EDP:</t>
        </r>
        <r>
          <rPr>
            <sz val="9"/>
            <color indexed="81"/>
            <rFont val="Tahoma"/>
            <family val="2"/>
          </rPr>
          <t xml:space="preserve">
In 2021, RAB post-lesividad (see note page 16</t>
        </r>
      </text>
    </comment>
    <comment ref="B118" authorId="0" shapeId="0" xr:uid="{4163273F-69BF-428C-85A4-C471373B2498}">
      <text>
        <r>
          <rPr>
            <b/>
            <sz val="9"/>
            <color indexed="81"/>
            <rFont val="Tahoma"/>
            <family val="2"/>
          </rPr>
          <t>IR EDP:</t>
        </r>
        <r>
          <rPr>
            <sz val="9"/>
            <color indexed="81"/>
            <rFont val="Tahoma"/>
            <family val="2"/>
          </rPr>
          <t xml:space="preserve">
Corresponds to Financial assets</t>
        </r>
      </text>
    </comment>
    <comment ref="B156" authorId="0" shapeId="0" xr:uid="{6F5068FD-0D65-4812-B61A-924F671B370B}">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LOURENÇO ALVES</author>
    <author>JÚLIA BORGES</author>
  </authors>
  <commentList>
    <comment ref="B8" authorId="0" shapeId="0" xr:uid="{3A223081-8D69-4F79-870D-F790B98DDABE}">
      <text>
        <r>
          <rPr>
            <b/>
            <sz val="9"/>
            <color indexed="81"/>
            <rFont val="Tahoma"/>
            <family val="2"/>
          </rPr>
          <t>IR EDP:</t>
        </r>
        <r>
          <rPr>
            <sz val="9"/>
            <color indexed="81"/>
            <rFont val="Tahoma"/>
            <family val="2"/>
          </rPr>
          <t xml:space="preserve">
Scope 2 emissions in accordance with GHG Protocol location-based methodology</t>
        </r>
      </text>
    </comment>
    <comment ref="B21" authorId="1" shapeId="0" xr:uid="{8FB8A5B7-5738-4ACF-993D-CAAE41E3BD79}">
      <text>
        <r>
          <rPr>
            <b/>
            <sz val="9"/>
            <color indexed="81"/>
            <rFont val="Tahoma"/>
            <family val="2"/>
          </rPr>
          <t xml:space="preserve">IR EDP:
</t>
        </r>
        <r>
          <rPr>
            <sz val="9"/>
            <color indexed="81"/>
            <rFont val="Tahoma"/>
            <family val="2"/>
          </rPr>
          <t xml:space="preserve">
1H24 data restated.</t>
        </r>
        <r>
          <rPr>
            <b/>
            <sz val="9"/>
            <color indexed="81"/>
            <rFont val="Tahoma"/>
            <family val="2"/>
          </rPr>
          <t xml:space="preserve">
</t>
        </r>
        <r>
          <rPr>
            <sz val="9"/>
            <color indexed="81"/>
            <rFont val="Tahoma"/>
            <family val="2"/>
          </rPr>
          <t xml:space="preserve">
</t>
        </r>
      </text>
    </comment>
    <comment ref="B27" authorId="1" shapeId="0" xr:uid="{A5458F8F-EF9F-42E7-AFB4-F0B198B120E8}">
      <text>
        <r>
          <rPr>
            <b/>
            <sz val="9"/>
            <color indexed="81"/>
            <rFont val="Tahoma"/>
            <family val="2"/>
          </rPr>
          <t xml:space="preserve">IR EDP:
</t>
        </r>
        <r>
          <rPr>
            <sz val="9"/>
            <color indexed="81"/>
            <rFont val="Tahoma"/>
            <family val="2"/>
          </rPr>
          <t xml:space="preserve">
Includes public, private and charging points installed inside EDP facilities</t>
        </r>
      </text>
    </comment>
    <comment ref="B49" authorId="0" shapeId="0" xr:uid="{443A1ED2-4F7A-453C-B3C1-7B5396D3D02B}">
      <text>
        <r>
          <rPr>
            <b/>
            <sz val="9"/>
            <color indexed="81"/>
            <rFont val="Tahoma"/>
            <family val="2"/>
          </rPr>
          <t xml:space="preserve">IR EDP:
</t>
        </r>
        <r>
          <rPr>
            <sz val="9"/>
            <color indexed="81"/>
            <rFont val="Tahoma"/>
            <family val="2"/>
          </rPr>
          <t xml:space="preserve">
Excluding fatalities &amp; commuting accidents</t>
        </r>
      </text>
    </comment>
    <comment ref="B50" authorId="0" shapeId="0" xr:uid="{220A7448-1CB3-4982-AF3D-6DDABF3BA104}">
      <text>
        <r>
          <rPr>
            <b/>
            <sz val="9"/>
            <color indexed="81"/>
            <rFont val="Tahoma"/>
            <family val="2"/>
          </rPr>
          <t xml:space="preserve">IR EDP:
</t>
        </r>
        <r>
          <rPr>
            <sz val="9"/>
            <color indexed="81"/>
            <rFont val="Tahoma"/>
            <family val="2"/>
          </rPr>
          <t xml:space="preserve">
Excluding fatalities &amp; commuting accidents.</t>
        </r>
      </text>
    </comment>
    <comment ref="B51" authorId="1" shapeId="0" xr:uid="{CCA17FBA-048A-4E3B-9B76-69E833860B3D}">
      <text>
        <r>
          <rPr>
            <b/>
            <sz val="9"/>
            <color indexed="81"/>
            <rFont val="Tahoma"/>
            <family val="2"/>
          </rPr>
          <t xml:space="preserve">IR EDP:
</t>
        </r>
        <r>
          <rPr>
            <sz val="9"/>
            <color indexed="81"/>
            <rFont val="Tahoma"/>
            <family val="2"/>
          </rPr>
          <t>Excluding commuting accidents</t>
        </r>
      </text>
    </comment>
    <comment ref="B52" authorId="1" shapeId="0" xr:uid="{4498AF26-6348-4E00-876C-FE4BC7B47A9E}">
      <text>
        <r>
          <rPr>
            <b/>
            <sz val="9"/>
            <color indexed="81"/>
            <rFont val="Tahoma"/>
            <family val="2"/>
          </rPr>
          <t xml:space="preserve">IR EDP':
</t>
        </r>
        <r>
          <rPr>
            <sz val="9"/>
            <color indexed="81"/>
            <rFont val="Tahoma"/>
            <family val="2"/>
          </rPr>
          <t>Excluding commuting accidents</t>
        </r>
      </text>
    </comment>
    <comment ref="B53" authorId="1" shapeId="0" xr:uid="{CFB39FF7-024A-4344-AE87-1BB63BC74A6E}">
      <text>
        <r>
          <rPr>
            <b/>
            <sz val="9"/>
            <color indexed="81"/>
            <rFont val="Tahoma"/>
            <family val="2"/>
          </rPr>
          <t>IR EDP:</t>
        </r>
        <r>
          <rPr>
            <sz val="9"/>
            <color indexed="81"/>
            <rFont val="Tahoma"/>
            <family val="2"/>
          </rPr>
          <t xml:space="preserve">
Frequency rate calculated as [# of Work-related injuries with lost workdays/Hours worked*1,000,000]</t>
        </r>
      </text>
    </comment>
    <comment ref="B54" authorId="1" shapeId="0" xr:uid="{70E6669C-5F2B-4794-A8A0-AF531CB72D4C}">
      <text>
        <r>
          <rPr>
            <b/>
            <sz val="9"/>
            <color indexed="81"/>
            <rFont val="Tahoma"/>
            <family val="2"/>
          </rPr>
          <t>IR EDP:</t>
        </r>
        <r>
          <rPr>
            <sz val="9"/>
            <color indexed="81"/>
            <rFont val="Tahoma"/>
            <family val="2"/>
          </rPr>
          <t xml:space="preserve">
Severity rate calculated as [# of Lost workdays due to work-related injuries/Hours worked*1,000,000]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58">
    <s v="PRD_OPERATIONALS"/>
    <s v="[Measures].[VALUE KPI YTD]"/>
    <s v="[DIM_CATEGORY].[COD_CATEGORY].&amp;[A]"/>
    <s v="[FCT_KPI_VAL].[TIME_AGGREGATION].&amp;[Month]"/>
    <s v="[DIM_PRODUCT].[DESC_PRODUCT].&amp;[Electricity]"/>
    <s v="[FCT_KPI_VAL].[TIME_AGGREGATION].&amp;[Month (ytd)]"/>
    <s v="[DIM_KPI_MASTERDATA].[COD_REVAMP].&amp;[1001430]"/>
    <s v="[DIM_BUSINESS_UNIT].[COD_BUSINESS_UNIT].&amp;[EDPES]"/>
    <s v="[DIM_BUSINESS_UNIT].[COD_BUSINESS_UNIT].&amp;[EDPD]"/>
    <s v="[DIM_KPI_MASTERDATA].[COD_REVAMP].&amp;[1005970]"/>
    <s v="[DIM_ENERGY_VALUE_CHAIN].[DESC_ENERGY_VALUE_CHAIN].&amp;[Generation]"/>
    <s v="[Measures].[Energy losses (in % of energy input) YTD]"/>
    <s v="[DIM_BUSINESS_UNIT].[COD_BUSINESS_UNIT].&amp;[EDPBR]"/>
    <s v="[DIM_REPORTING_UNIT].[COD_REPORTING_UNIT].&amp;[2535]"/>
    <s v="[DIM_ISSUE_TYPE].[DESC_ISSUE_TYPE].&amp;[Commercial]"/>
    <s v="[DIM_REPORTING_UNIT].[COD_REPORTING_UNIT].&amp;[2537]"/>
    <s v="[DIM_ISSUE_TYPE].[DESC_ISSUE_TYPE].&amp;[Technical]"/>
    <s v="[DIM_TECHNOLOGY].[DESC_TECHNOLOGY].&amp;[Hydro]"/>
    <s v="[FCT_KPI_VAL].[TIME_AGGREGATION].&amp;[Quarter (ytd)]"/>
    <s v="[DIM_KPI_MASTERDATA].[COD_REVAMP].&amp;[1005710]"/>
    <s v="[FCT_KPI_VAL].[COD_UNIT_OF_MEASURE].&amp;[#]"/>
    <s v="[FCT_KPI_VAL].[DESC_DETAIL].&amp;[EDP]"/>
    <s v="[FCT_KPI_VAL].[DESC_DETAIL].&amp;[Contractors]"/>
    <s v="[DIM_KPI_MASTERDATA].[COD_REVAMP].&amp;[1005700]"/>
    <s v="[DIM_KPI_MASTERDATA].[COD_REVAMP].&amp;[1005680]"/>
    <s v="[FCT_KPI_VAL].[COD_UNIT_OF_MEASURE].&amp;[%]"/>
    <s v="[DIM_KPI_MASTERDATA].[COD_REVAMP].&amp;[1005640]"/>
    <s v="[DIM_KPI_MASTERDATA].[COD_REVAMP].&amp;[1004690]"/>
    <s v="[DIM_KPI_MASTERDATA].[COD_REVAMP].&amp;[1005670]"/>
    <s v="[FCT_KPI_VAL].[COD_UNIT_OF_MEASURE].&amp;[h]"/>
    <s v="[DIM_KPI_MASTERDATA].[COD_REVAMP].&amp;[1005350]"/>
    <s v="[FCT_KPI_VAL].[COD_UNIT_OF_MEASURE].&amp;[t]"/>
    <s v="[DIM_KPI_MASTERDATA].[COD_REVAMP].&amp;[1005370]"/>
    <s v="[DIM_KPI_MASTERDATA].[COD_REVAMP].&amp;[1005510]"/>
    <s v="[DIM_KPI_MASTERDATA].[COD_REVAMP].&amp;[1005530]"/>
    <s v="[FCT_KPI_VAL].[COD_UNIT_OF_MEASURE].&amp;[10^3 m3]"/>
    <s v="[FCT_KPI_VAL].[COD_UNIT_OF_MEASURE].&amp;[kt]"/>
    <s v="[DIM_KPI_MASTERDATA].[COD_REVAMP].&amp;[1005340]"/>
    <s v="[DIM_KPI_MASTERDATA].[COD_REVAMP].&amp;[1005490]"/>
    <s v="[DIM_KPI_MASTERDATA].[COD_REVAMP].&amp;[1005450]"/>
    <s v="[FCT_KPI_VAL].[COD_UNIT_OF_MEASURE].&amp;[ktCO2eq]"/>
    <s v="[DIM_KPI_MASTERDATA].[COD_REVAMP].&amp;[1005520]"/>
    <s v="[DIM_KPI_MASTERDATA].[COD_REVAMP].&amp;[1005560]"/>
    <s v="[DIM_KPI_MASTERDATA].[COD_REVAMP].&amp;[1005460]"/>
    <s v="[DIM_KPI_MASTERDATA].[COD_REVAMP].&amp;[1005360]"/>
    <s v="[DIM_KPI_MASTERDATA].[COD_REVAMP].&amp;[1005540]"/>
    <s v="[DIM_KPI_MASTERDATA].[COD_REVAMP].&amp;[1005500]"/>
    <s v="[DIM_KPI_MASTERDATA].[COD_REVAMP].&amp;[1005440]"/>
    <s v="[FCT_KPI_VAL].[COD_UNIT_OF_MEASURE].&amp;[gCO2/kWh]"/>
    <s v="[DIM_KPI_MASTERDATA].[COD_REVAMP].&amp;[1003900]"/>
    <s v="[DIM_KPI_MASTERDATA].[COD_REVAMP].&amp;[1003130]"/>
    <s v="[DIM_REPORTING_UNIT].[COD_REPORTING_UNIT].&amp;[2545]"/>
    <s v="[DIM_REPORTING_UNIT].[COD_REPORTING_UNIT].&amp;[2539]"/>
    <s v="[DIM_REPORTING_UNIT].[COD_REPORTING_UNIT].&amp;[2568]"/>
    <s v="[DIM_REPORTING_UNIT].[COD_REPORTING_UNIT].&amp;[2553]"/>
    <s v="[DIM_REPORTING_UNIT].[COD_REPORTING_UNIT].&amp;[2564]"/>
    <s v="[DIM_CALENDAR].[COD_MONTH].&amp;[202112]"/>
    <s v="[DIM_CALENDAR].[COD_MONTH].&amp;[202012]"/>
    <s v="[DIM_BUSINESS_UNIT].[COD_BUSINESS_UNIT].&amp;[EDP]"/>
    <s v="[DIM_BUSINESS_UNIT].[COD_BUSINESS_UNIT].[All]"/>
    <s v="[DIM_KPI_MASTERDATA].[COD_REVAMP].&amp;[1006090]"/>
    <s v="[DIM_BUSINESS_UNIT].[COD_BUSINESS_UNIT].&amp;[General]"/>
    <s v="[DIM_KPI_MASTERDATA].[COD_REVAMP].&amp;[1002710]"/>
    <s v="[DIM_KPI_MASTERDATA].[COD_REVAMP].&amp;[1002700]"/>
    <s v="[FCT_KPI_VAL].[TIME_AGGREGATION].&amp;[Day]"/>
    <s v="[Measures].[VALUE KPI]"/>
    <s v="[DIM_CALENDAR].[COD_MONTH].&amp;[202212]"/>
    <s v="[DIM_CALENDAR].[COD_MONTH].&amp;[202303]"/>
    <s v="EDPR Monthly Performance"/>
    <s v="[Dim_Calendar].[Year].&amp;[2023]"/>
    <s v="[Dim_Calendar].[Month].&amp;[March]"/>
    <s v="[Measures].[Act CAPACITY EBITDA]"/>
    <s v="[Pipeline].[Technology Pipeline].&amp;[Solar]"/>
    <s v="[Dim_Company].[Country].&amp;[Spain]"/>
    <s v="[Dim_Company].[Country].&amp;[France]"/>
    <s v="[Dim_Company].[Country].&amp;[Poland]"/>
    <s v="{([Dim_Company].[Country].&amp;[Belgium]),([Dim_Company].[Country].&amp;[Belgium - offshore])}"/>
    <s v="[Measures].[Act % NCF YTD]"/>
    <s v="[Dim_Company].[Platform].&amp;[EDPR-NA]"/>
    <s v="[Dim_Company].[Country].&amp;[Italy]"/>
    <s v="EDPR Monthly Performance_NEW"/>
    <s v="[Measures].[CAPACITY EBITDA PPA HEDGED]"/>
    <s v="EDPRTornadoCube"/>
    <s v="[Pipeline].[Technology Pipeline].&amp;[Wind]"/>
    <s v="#,##0.00;-#,##0.00"/>
    <s v="0.0"/>
    <s v="[Dim_Park].[Region Group].&amp;[US - West]"/>
    <s v="{([Dim_Company].[Country].&amp;[Portugal]),([Dim_Company].[Country].&amp;[Portugal - offshore])}"/>
    <s v="[Dim_Company].[Platform].&amp;[EDPR-APAC]"/>
    <s v="{([Pipeline].[Technology Pipeline].&amp;[Fixed-bottom offshore wind]),([Pipeline].[Technology Pipeline].&amp;[Floating offshore wind])}"/>
    <s v="[Dim_Company].[Country].&amp;[Greece]"/>
    <s v="{{([Dim_Company].[Country].&amp;[Belgium]),([Dim_Company].[Country].&amp;[Belgium - offshore])},([Dim_Company].[Country].&amp;[France]),([Dim_Company].[Country].&amp;[Romania]),([Dim_Company].[Country].&amp;[Italy]),([Dim_Company].[Country].&amp;[Poland]),([Dim_Company].[Country].&amp;[Greece]),{([Dim_Company].[Country].&amp;[United Kingdom]),([Dim_Company].[Country].&amp;[United Kingdom - offshore])},([Dim_Company].[Country].&amp;[Hungary]),([Dim_Company].[Country].&amp;[Germany]),([Dim_Company].[Country].&amp;[Netherlands])}"/>
    <s v="[Dim_Company].[Country].&amp;[Brazil]"/>
    <s v="[Dim_Park].[Technology].&amp;[Wind]"/>
    <s v="{([Dim_Park].[Technology].&amp;[Fixed-bottom offshore wind]),([Dim_Park].[Technology].&amp;[Floating offshore wind])}"/>
    <s v="[Measures].[Act CAPACITY NET EQUITY]"/>
    <s v="[Dim_Company].[Country].&amp;[Singapore]"/>
    <s v="#,0.00"/>
    <s v="[Dim_Park].[Technology].&amp;[Solar]"/>
    <s v="[Dim Location].[Country].&amp;[EDPR-NA]&amp;[United States]"/>
    <s v="{([Dim_Company].[Country].&amp;[United Kingdom]),([Dim_Company].[Country].&amp;[United Kingdom - offshore])}"/>
    <s v="{([Dim_Park].[Technology].&amp;[Solar]),([Dim_Park].[Technology].&amp;[Storage])}"/>
    <s v="[Dim_Company].[Country].&amp;[Vietnam]"/>
    <s v="[Dim_Company].[Country].&amp;[United States]"/>
    <s v="[Dim_Company].[Platform].&amp;[EDPR-EU]"/>
    <s v="[Dim_Company].[Country].&amp;[Canada]"/>
    <s v="[Dim_Company].[Country].&amp;[Romania]"/>
    <s v="[Dim Scenario].[Scenario].&amp;[8]"/>
    <s v="[Dim_Company].[Platform].&amp;[EDPR-LATAM]"/>
    <s v="[DIM_CALENDAR].[COD_MONTH].&amp;[202306]"/>
    <s v="[Dim_Calendar].[Month].&amp;[June]"/>
    <s v="[Dim_Park].[Region Group].&amp;[US - East]"/>
    <s v="[Dim_Company].[Country].&amp;[Thailand]"/>
    <s v="[Measures].[Act CAPACITY NCI]"/>
    <s v="[DIM_CALENDAR].[COD_MONTH].&amp;[202312]"/>
    <s v="[DIM_ENERGY_VALUE_CHAIN].[DESC_ENERGY_VALUE_CHAIN].&amp;[Distribution]"/>
    <s v="[Dim_Calendar].[Month].&amp;[December]"/>
    <s v="[Dim_Calendar].[Month and Year].&amp;[December  2023]"/>
    <s v="[Dim Date].[Month].&amp;[202312]"/>
    <s v="[Measures].[FX RATE FINAL]"/>
    <s v="[Dim_Company].[Country].&amp;[Chile]"/>
    <s v="[Dim_Company].[Country].&amp;[Netherlands]"/>
    <s v="[Measures].[Act AVG Price EUR MTD/YTD]"/>
    <s v="[Dim_Calendar].[Quarter].&amp;[Qrt 4]"/>
    <s v="[Dim_Company].[Company SAP Hierarchy].[Platform].&amp;[EDPR-APAC]"/>
    <s v="[FCT_KPI_VAL].[COD_UNIT_OF_MEASURE].&amp;[EUR]"/>
    <s v="[DIM_KPI_MASTERDATA].[COD_REVAMP].&amp;[1005590]"/>
    <s v="[DIM_CALENDAR].[COD_MONTH].&amp;[202403]"/>
    <s v="EDPRModel"/>
    <s v="[FCT_PARK_EDPR].[COD_INDICATOR].&amp;[MW_EBITDA]"/>
    <s v="[Measures].[AMT PARK]"/>
    <s v="[Measures].[Net Capacity Factor]"/>
    <s v="[SLICER_TIME].[TIME].&amp;[YTD]"/>
    <s v="[DIM_REPORTING_UNIT].[COD_PLATFORM_EDPR].&amp;[EDPR-NA]"/>
    <s v="[DIM_REPORTING_UNIT].[COD_PLATFORM_EDPR].&amp;[EDPR-EU]"/>
    <s v="[DIM_REPORTING_UNIT].[COD_COUNTRY].&amp;[ES]"/>
    <s v="[DIM_REPORTING_UNIT].[COD_PLATFORM_EDPR].&amp;[EDPR-APAC]"/>
    <s v="[DIM_REPORTING_UNIT].[COD_COUNTRY].&amp;[SG]"/>
    <s v="{[DIM_CALENDAR].[COD_MONTH].&amp;[202401],[DIM_CALENDAR].[COD_MONTH].&amp;[202402],[DIM_CALENDAR].[COD_MONTH].&amp;[202403]}"/>
    <s v="{([DIM_REPORTING_UNIT].[COD_PLATFORM_EDPR].&amp;[EDPR-EU],[DIM_REPORTING_UNIT].[COD_COUNTRY].&amp;[GB]),([DIM_REPORTING_UNIT].[COD_PLATFORM_EDPR].&amp;[EDPR-OFF],[DIM_REPORTING_UNIT].[COD_COUNTRY].&amp;[GB])}"/>
    <s v="{([DIM_REPORTING_UNIT].[COD_PLATFORM_EDPR].&amp;[EDPR-EU],[DIM_REPORTING_UNIT].[COD_COUNTRY].&amp;[PT]),([DIM_REPORTING_UNIT].[COD_PLATFORM_EDPR].&amp;[EDPR-OFF],[DIM_REPORTING_UNIT].[COD_COUNTRY].&amp;[PT])}"/>
    <s v="[DIM_PARK].[DESC_SUBTECHNOLOGY].&amp;[Wind]"/>
    <s v="[SLICER_TIME].[TIME].&amp;[MTD]"/>
    <s v="[DIM_REPORTING_UNIT].[COD_COUNTRY].&amp;[BR]"/>
    <s v="{([DIM_REPORTING_UNIT].[COD_PLATFORM_EDPR].&amp;[EDPR-EU],[DIM_REPORTING_UNIT].[COD_COUNTRY].&amp;[FR]),([DIM_REPORTING_UNIT].[COD_PLATFORM_EDPR].&amp;[EDPR-OFF],[DIM_REPORTING_UNIT].[COD_COUNTRY].&amp;[FR])}"/>
    <s v="[DIM_REPORTING_UNIT].[COD_COUNTRY].&amp;[PL]"/>
    <s v="[DIM_REPORTING_UNIT].[COD_COUNTRY].&amp;[RO]"/>
    <s v="[DIM_REPORTING_UNIT].[COD_PLATFORM_EDPR].&amp;[EDPR-LATAM]"/>
    <s v="[DIM_REPORTING_UNIT].[COD_COUNTRY].&amp;[NL]"/>
    <s v="{[DIM_REPORTING_UNIT].[COD_PLATFORM_EDPR].&amp;[EDPR-NA]}"/>
    <s v="[DIM_REPORTING_UNIT].[COD_COUNTRY].&amp;[US]"/>
    <s v="{([DIM_PARK].[DESC_TECHNOLOGY].&amp;[Solar]),([DIM_PARK].[DESC_TECHNOLOGY].&amp;[Storage])}"/>
    <s v="[Measures].[Average Capacity EBITDA OPS]"/>
    <s v="{[DIM_REPORTING_UNIT].[COD_PLATFORM_EDPR].&amp;[EDPR-APAC]}"/>
    <s v="[FCT_PARK_EDPR].[COD_INDICATOR].&amp;[MW_NET_EQUITY]"/>
    <s v="[FCT_PARK_EDPR].[COD_INDICATOR].&amp;[MW_NCI]"/>
    <s v="[DIM_REPORTING_UNIT].[COD_COUNTRY].&amp;[CA]"/>
    <s v="[DIM_REPORTING_UNIT].[COD_COUNTRY].&amp;[IT]"/>
    <s v="[Measures].[Average Price EUR]"/>
    <s v="{[Dim_Calendar].[Cod_Month].&amp;[202401],[Dim_Calendar].[Cod_Month].&amp;[202402],[Dim_Calendar].[Cod_Month].&amp;[202403]}"/>
    <s v="[DIM_REPORTING_UNIT].[COD_COUNTRY].&amp;[GR]"/>
    <s v="[DIM_REPORTING_UNIT].[COD_COUNTRY].&amp;[MX]"/>
    <s v="[DIM_PARK].[DESC_REGION].&amp;[Central]"/>
    <s v="{[FCT_PARK_EDPR].[DESC_PRICE_SCHEME].&amp;[Merchant]}"/>
    <s v="{[FCT_PARK_EDPR].[DESC_PRICE_SCHEME].&amp;[PPA],[FCT_PARK_EDPR].[DESC_PRICE_SCHEME].&amp;[Hedged]}"/>
    <s v="[DIM_PARK].[DESC_REGION].&amp;[West]"/>
    <s v="{([DIM_REPORTING_UNIT].[COD_PLATFORM_EDPR].&amp;[EDPR-EU],[DIM_REPORTING_UNIT].[COD_COUNTRY].&amp;[BE]),([DIM_REPORTING_UNIT].[COD_PLATFORM_EDPR].&amp;[EDPR-OFF],[DIM_REPORTING_UNIT].[COD_COUNTRY].&amp;[BE])}"/>
    <s v="[DIM_KPI_MASTERDATA].[COD_REVAMP].&amp;[1005690]"/>
    <s v="{{([DIM_REPORTING_UNIT].[COD_PLATFORM_EDPR].&amp;[EDPR-EU],[DIM_REPORTING_UNIT].[COD_COUNTRY].&amp;[BE]),([DIM_REPORTING_UNIT].[COD_PLATFORM_EDPR].&amp;[EDPR-OFF],[DIM_REPORTING_UNIT].[COD_COUNTRY].&amp;[BE])},{([DIM_REPORTING_UNIT].[COD_PLATFORM_EDPR].&amp;[EDPR-EU],[DIM_REPORTING_UNIT].[COD_COUNTRY].&amp;[FR]),([DIM_REPORTING_UNIT].[COD_PLATFORM_EDPR].&amp;[EDPR-OFF],[DIM_REPORTING_UNIT].[COD_COUNTRY].&amp;[FR])},([DIM_REPORTING_UNIT].[COD_PLATFORM_EDPR].&amp;[EDPR-EU],[DIM_REPORTING_UNIT].[COD_COUNTRY].&amp;[RO]),([DIM_REPORTING_UNIT].[COD_PLATFORM_EDPR].&amp;[EDPR-EU],[DIM_REPORTING_UNIT].[COD_COUNTRY].&amp;[IT]),([DIM_REPORTING_UNIT].[COD_PLATFORM_EDPR].&amp;[EDPR-EU],[DIM_REPORTING_UNIT].[COD_COUNTRY].&amp;[PL]),([DIM_REPORTING_UNIT].[COD_PLATFORM_EDPR].&amp;[EDPR-EU],[DIM_REPORTING_UNIT].[COD_COUNTRY].&amp;[GR]),{([DIM_REPORTING_UNIT].[COD_PLATFORM_EDPR].&amp;[EDPR-EU],[DIM_REPORTING_UNIT].[COD_COUNTRY].&amp;[GB]),([DIM_REPORTING_UNIT].[COD_PLATFORM_EDPR].&amp;[EDPR-OFF],[DIM_REPORTING_UNIT].[COD_COUNTRY].&amp;[GB])},([DIM_REPORTING_UNIT].[COD_PLATFORM_EDPR].&amp;[EDPR-EU],[DIM_REPORTING_UNIT].[COD_COUNTRY].&amp;[HU]),([DIM_REPORTING_UNIT].[COD_PLATFORM_EDPR].&amp;[EDPR-EU],[DIM_REPORTING_UNIT].[COD_COUNTRY].&amp;[DE]),([DIM_REPORTING_UNIT].[COD_PLATFORM_EDPR].&amp;[EDPR-EU],[DIM_REPORTING_UNIT].[COD_COUNTRY].&amp;[NL])}"/>
    <s v="[DIM_PARK].[DESC_TECHNOLOGY].&amp;[Solar]"/>
    <s v="{([DIM_PARK].[DESC_SUBTECHNOLOGY].&amp;[Fixed-bottom offshore wind]),([DIM_PARK].[DESC_SUBTECHNOLOGY].&amp;[Floating offshore wind])}"/>
    <s v="[DIM_REPORTING_UNIT].[COD_COUNTRY].&amp;[CL]"/>
    <s v="[DIM_REPORTING_UNIT].[COD_COUNTRY].&amp;[VN]"/>
    <s v="[DIM_PARK].[DESC_ADMIN_DIVISION_1].&amp;[Illinois]"/>
    <s v="[DIM_PARK].[DESC_SUBTECHNOLOGY].&amp;[DG]"/>
    <s v="{([DIM_PARK].[DESC_SUBTECHNOLOGY].&amp;[DG]),([DIM_PARK].[DESC_SUBTECHNOLOGY].&amp;[Storage])}"/>
    <s v="[DIM_ACCOUNT_GROUP_HIERARCHY].[COD_MAPPING_VERSION].&amp;[Current]"/>
    <s v="[DIM_CALENDAR].[COD_MONTH].&amp;[202406]"/>
    <s v="[DIM_REPORTING_UNIT].[COD_COUNTRY].&amp;[JP]"/>
    <s v="{([DIM_PROJECT].[DESC_SUBTECHNOLOGY].&amp;[Fixed-bottom offshore wind]),([DIM_PROJECT].[DESC_SUBTECHNOLOGY].&amp;[Floating offshore wind])}"/>
    <s v="[FCT_PROJECT_EDPR].[COD_INDICATOR].&amp;[MW_NET]"/>
    <s v="[Measures].[AMT PROJECT]"/>
    <s v="[DIM_PARK].[DESC_ADMIN_DIVISION_1].&amp;[New York]"/>
    <s v="[DIM_CATEGORY].[COD_CATEGORY].&amp;[B]"/>
    <s v="[DIM_PARK].[DESC_REGION].&amp;[East]"/>
    <s v="{[DIM_REPORTING_UNIT].[COD_PLATFORM_EDPR].&amp;[EDPR-LATAM]}"/>
    <s v="{[DIM_CALENDAR].[COD_MONTH].&amp;[202404],[DIM_CALENDAR].[COD_MONTH].&amp;[202405],[DIM_CALENDAR].[COD_MONTH].&amp;[202406]}"/>
    <s v="[DIM_REPORTING_UNIT].[COD_COUNTRY].&amp;[KH]"/>
    <s v="[FCT_PARK_EDPR].[COD_INDICATOR].&amp;[MW_GROSS]"/>
    <s v="{[DIM_CALENDAR].[COD_MONTH].&amp;[202304],[DIM_CALENDAR].[COD_MONTH].&amp;[202305],[DIM_CALENDAR].[COD_MONTH].&amp;[202306]}"/>
    <s v="[FCT_PROJECT_EDPR].[DESC_OPERATIONAL_STATUS].&amp;[Construction]"/>
    <s v="{([DIM_REPORTING_UNIT].[COD_PLATFORM_EDPR].&amp;[EDPR-NA],[DIM_REPORTING_UNIT].[COD_COUNTRY].&amp;[CA]),([DIM_REPORTING_UNIT].[COD_PLATFORM_EDPR].&amp;[EDPR-NA],[DIM_REPORTING_UNIT].[COD_COUNTRY].&amp;[MX])}"/>
    <s v="[FCT_PARK_EDPR].[COD_INDICATOR].&amp;[MW_EBITDA_NET_EQUITY]"/>
    <s v="[DIM_PARK].[DESC_SUBTECHNOLOGY].&amp;[Solar Utility Scale]"/>
    <s v="[DIM_CALENDAR].[COD_MONTH].&amp;[202409]"/>
    <s v="{[DIM_REPORTING_UNIT].[COD_PLATFORM_EDPR].&amp;[EDPR-EU]}"/>
    <s v="[DIM_REPORTING_UNIT].[DESC_COUNTRY].&amp;[United Kingdom]"/>
    <s v="[DIM_REPORTING_UNIT].[DESC_COUNTRY].&amp;[Chile]"/>
    <s v="[DIM_REPORTING_UNIT].[DESC_COUNTRY].&amp;[Romania]"/>
    <s v="[DIM_REPORTING_UNIT].[DESC_COUNTRY].&amp;[Greece]"/>
    <s v="[DIM_REPORTING_UNIT].[DESC_COUNTRY].&amp;[Portugal]"/>
    <s v="{[DIM_CALENDAR].[COD_MONTH].&amp;[202407],[DIM_CALENDAR].[COD_MONTH].&amp;[202408],[DIM_CALENDAR].[COD_MONTH].&amp;[202409]}"/>
    <s v="[DIM_REPORTING_UNIT].[DESC_COUNTRY].&amp;[France]"/>
    <s v="{([DIM_REPORTING_UNIT].[COD_PLATFORM_EDPR].&amp;[EDPR-EU],[DIM_REPORTING_UNIT].[DESC_COUNTRY].&amp;[Belgium]),([DIM_REPORTING_UNIT].[COD_PLATFORM_EDPR].&amp;[EDPR-EU],[DIM_REPORTING_UNIT].[DESC_COUNTRY].&amp;[France]),([DIM_REPORTING_UNIT].[COD_PLATFORM_EDPR].&amp;[EDPR-EU],[DIM_REPORTING_UNIT].[DESC_COUNTRY].&amp;[Romania]),([DIM_REPORTING_UNIT].[COD_PLATFORM_EDPR].&amp;[EDPR-EU],[DIM_REPORTING_UNIT].[DESC_COUNTRY].&amp;[Italy]),([DIM_REPORTING_UNIT].[COD_PLATFORM_EDPR].&amp;[EDPR-EU],[DIM_REPORTING_UNIT].[DESC_COUNTRY].&amp;[Poland]),([DIM_REPORTING_UNIT].[COD_PLATFORM_EDPR].&amp;[EDPR-EU],[DIM_REPORTING_UNIT].[DESC_COUNTRY].&amp;[Greece]),([DIM_REPORTING_UNIT].[COD_PLATFORM_EDPR].&amp;[EDPR-EU],[DIM_REPORTING_UNIT].[DESC_COUNTRY].&amp;[United Kingdom]),([DIM_REPORTING_UNIT].[COD_PLATFORM_EDPR].&amp;[EDPR-EU],[DIM_REPORTING_UNIT].[DESC_COUNTRY].&amp;[Hungary]),([DIM_REPORTING_UNIT].[COD_PLATFORM_EDPR].&amp;[EDPR-EU],[DIM_REPORTING_UNIT].[DESC_COUNTRY].&amp;[Germany]),([DIM_REPORTING_UNIT].[COD_PLATFORM_EDPR].&amp;[EDPR-EU],[DIM_REPORTING_UNIT].[DESC_COUNTRY].&amp;[Netherlands])}"/>
    <s v="[DIM_BUSINESS_UNIT].[COD_BUSINESS_UNIT].&amp;[EDPR]"/>
    <s v="[DIM_CALENDAR].[COD_MONTH].&amp;[202412]"/>
    <s v="[Measures].[Load Factor YTD]"/>
    <s v="[DIM_COUNTRY].[COD_PLATFORM].&amp;[IB]"/>
    <s v="0.00%;-0.00%;0.00%"/>
    <s v="{([DIM_REPORTING_UNIT].[COD_PLATFORM_EDPR].&amp;[EDPR-APAC],[DIM_REPORTING_UNIT].[DESC_COUNTRY].&amp;[Thailand]),([DIM_REPORTING_UNIT].[COD_PLATFORM_EDPR].&amp;[EDPR-APAC],[DIM_REPORTING_UNIT].[DESC_COUNTRY].&amp;[China]),([DIM_REPORTING_UNIT].[COD_PLATFORM_EDPR].&amp;[EDPR-APAC],[DIM_REPORTING_UNIT].[DESC_COUNTRY].&amp;[Taiwan]),([DIM_REPORTING_UNIT].[COD_PLATFORM_EDPR].&amp;[EDPR-APAC],[DIM_REPORTING_UNIT].[DESC_COUNTRY].&amp;[Malaysia]),([DIM_REPORTING_UNIT].[COD_PLATFORM_EDPR].&amp;[EDPR-APAC],[DIM_REPORTING_UNIT].[DESC_COUNTRY].&amp;[Indonesia]),([DIM_REPORTING_UNIT].[COD_PLATFORM_EDPR].&amp;[EDPR-APAC],[DIM_REPORTING_UNIT].[DESC_COUNTRY].&amp;[Cambodia]),([DIM_REPORTING_UNIT].[COD_PLATFORM_EDPR].&amp;[EDPR-APAC],[DIM_REPORTING_UNIT].[DESC_COUNTRY].&amp;[Japan]),([DIM_REPORTING_UNIT].[COD_PLATFORM_EDPR].&amp;[EDPR-APAC],[DIM_REPORTING_UNIT].[DESC_COUNTRY].&amp;[Korea]),([DIM_REPORTING_UNIT].[COD_PLATFORM_EDPR].&amp;[EDPR-APAC],[DIM_REPORTING_UNIT].[DESC_COUNTRY].&amp;[Australia])}"/>
    <s v="[DIM_REPORTING_UNIT].[DESC_COUNTRY].&amp;[Netherlands]"/>
    <s v="[DIM_REPORTING_UNIT].[DESC_COUNTRY].&amp;[Poland]"/>
    <s v="[DIM_REPORTING_UNIT].[DESC_COUNTRY].&amp;[Italy]"/>
    <s v="[DIM_REPORTING_UNIT].[COD_PLATFORM_EDPR].&amp;[EDPR-IB]"/>
    <s v="{([DIM_REPORTING_UNIT].[COD_PLATFORM_EDPR].&amp;[EDPR-IB],[DIM_REPORTING_UNIT].[COD_COUNTRY].&amp;[PT]),([DIM_REPORTING_UNIT].[COD_PLATFORM_EDPR].&amp;[EDPR-OFF],[DIM_REPORTING_UNIT].[COD_COUNTRY].&amp;[PT])}"/>
    <s v="[Measures].[Energy average sale price YTD]"/>
    <s v="[DIM_KPI_MASTERDATA].[COD_REVAMP].[All]"/>
    <s v="PRD-Operational"/>
    <s v="[DIM_COUNTRY].[COD_COUNTRY].&amp;[US]"/>
    <s v="[DIM_COUNTRY].[COD_PLATFORM].[All]"/>
    <s v="[DIM_TECHNOLOGY].[DESC_TECHNOLOGY].[All]"/>
    <s v="[DIM_COUNTRY].[COD_COUNTRY].[All]"/>
    <s v="{[DIM_COUNTRY].[COD_PLATFORM].[IB],[DIM_COUNTRY].[COD_PLATFORM].[RE],[DIM_COUNTRY].[COD_PLATFORM].[EUH]}"/>
    <s v="[DIM_COUNTRY].[COD_COUNTRY].&amp;[BR]"/>
    <s v="[DIM_COUNTRY].[COD_COUNTRY].&amp;[CL]"/>
    <s v="[DIM_COUNTRY].[COD_COUNTRY].&amp;[SG]"/>
    <s v="{[DIM_COUNTRY].[COD_PLATFORM].[RE],[DIM_COUNTRY].[COD_PLATFORM].[EUH]}"/>
    <s v="[Measures].[Energy average sale price MTD]"/>
    <s v="[DIM_REPORTING_UNIT].[COD_COUNTRY].&amp;[HU]"/>
    <s v="{{([DIM_REPORTING_UNIT].[COD_PLATFORM_EDPR].&amp;[EDPR-IB],[DIM_REPORTING_UNIT].[COD_COUNTRY].&amp;[PT]),([DIM_REPORTING_UNIT].[COD_PLATFORM_EDPR].&amp;[EDPR-OFF],[DIM_REPORTING_UNIT].[COD_COUNTRY].&amp;[PT])},([DIM_REPORTING_UNIT].[COD_PLATFORM_EDPR].&amp;[EDPR-IB],[DIM_REPORTING_UNIT].[COD_COUNTRY].&amp;[ES]),{([DIM_REPORTING_UNIT].[COD_PLATFORM_EDPR].&amp;[EDPR-EU],[DIM_REPORTING_UNIT].[COD_COUNTRY].&amp;[ES-EUH]),{([DIM_REPORTING_UNIT].[COD_PLATFORM_EDPR].&amp;[EDPR-EU],[DIM_REPORTING_UNIT].[COD_COUNTRY].&amp;[BE]),([DIM_REPORTING_UNIT].[COD_PLATFORM_EDPR].&amp;[EDPR-OFF],[DIM_REPORTING_UNIT].[COD_COUNTRY].&amp;[BE])},{([DIM_REPORTING_UNIT].[COD_PLATFORM_EDPR].&amp;[EDPR-EU],[DIM_REPORTING_UNIT].[COD_COUNTRY].&amp;[FR]),([DIM_REPORTING_UNIT].[COD_PLATFORM_EDPR].&amp;[EDPR-OFF],[DIM_REPORTING_UNIT].[COD_COUNTRY].&amp;[FR])},([DIM_REPORTING_UNIT].[COD_PLATFORM_EDPR].&amp;[EDPR-EU],[DIM_REPORTING_UNIT].[COD_COUNTRY].&amp;[RO]),([DIM_REPORTING_UNIT].[COD_PLATFORM_EDPR].&amp;[EDPR-EU],[DIM_REPORTING_UNIT].[COD_COUNTRY].&amp;[IT]),([DIM_REPORTING_UNIT].[COD_PLATFORM_EDPR].&amp;[EDPR-EU],[DIM_REPORTING_UNIT].[COD_COUNTRY].&amp;[PL]),([DIM_REPORTING_UNIT].[COD_PLATFORM_EDPR].&amp;[EDPR-EU],[DIM_REPORTING_UNIT].[COD_COUNTRY].&amp;[GR]),{([DIM_REPORTING_UNIT].[COD_PLATFORM_EDPR].&amp;[EDPR-EU],[DIM_REPORTING_UNIT].[COD_COUNTRY].&amp;[GB]),([DIM_REPORTING_UNIT].[COD_PLATFORM_EDPR].&amp;[EDPR-OFF],[DIM_REPORTING_UNIT].[COD_COUNTRY].&amp;[GB])},([DIM_REPORTING_UNIT].[COD_PLATFORM_EDPR].&amp;[EDPR-EU],[DIM_REPORTING_UNIT].[COD_COUNTRY].&amp;[HU]),([DIM_REPORTING_UNIT].[COD_PLATFORM_EDPR].&amp;[EDPR-EU],[DIM_REPORTING_UNIT].[COD_COUNTRY].&amp;[DE]),([DIM_REPORTING_UNIT].[COD_PLATFORM_EDPR].&amp;[EDPR-EU],[DIM_REPORTING_UNIT].[COD_COUNTRY].&amp;[NL])}}"/>
    <s v="{([DIM_REPORTING_UNIT].[COD_PLATFORM_EDPR].&amp;[EDPR-EU],[DIM_REPORTING_UNIT].[COD_COUNTRY].&amp;[ES-EUH]),{([DIM_REPORTING_UNIT].[COD_PLATFORM_EDPR].&amp;[EDPR-EU],[DIM_REPORTING_UNIT].[COD_COUNTRY].&amp;[BE]),([DIM_REPORTING_UNIT].[COD_PLATFORM_EDPR].&amp;[EDPR-OFF],[DIM_REPORTING_UNIT].[COD_COUNTRY].&amp;[BE])},{([DIM_REPORTING_UNIT].[COD_PLATFORM_EDPR].&amp;[EDPR-EU],[DIM_REPORTING_UNIT].[COD_COUNTRY].&amp;[FR]),([DIM_REPORTING_UNIT].[COD_PLATFORM_EDPR].&amp;[EDPR-OFF],[DIM_REPORTING_UNIT].[COD_COUNTRY].&amp;[FR])},([DIM_REPORTING_UNIT].[COD_PLATFORM_EDPR].&amp;[EDPR-EU],[DIM_REPORTING_UNIT].[COD_COUNTRY].&amp;[RO]),([DIM_REPORTING_UNIT].[COD_PLATFORM_EDPR].&amp;[EDPR-EU],[DIM_REPORTING_UNIT].[COD_COUNTRY].&amp;[IT]),([DIM_REPORTING_UNIT].[COD_PLATFORM_EDPR].&amp;[EDPR-EU],[DIM_REPORTING_UNIT].[COD_COUNTRY].&amp;[PL]),([DIM_REPORTING_UNIT].[COD_PLATFORM_EDPR].&amp;[EDPR-EU],[DIM_REPORTING_UNIT].[COD_COUNTRY].&amp;[GR]),{([DIM_REPORTING_UNIT].[COD_PLATFORM_EDPR].&amp;[EDPR-EU],[DIM_REPORTING_UNIT].[COD_COUNTRY].&amp;[GB]),([DIM_REPORTING_UNIT].[COD_PLATFORM_EDPR].&amp;[EDPR-OFF],[DIM_REPORTING_UNIT].[COD_COUNTRY].&amp;[GB])},([DIM_REPORTING_UNIT].[COD_PLATFORM_EDPR].&amp;[EDPR-EU],[DIM_REPORTING_UNIT].[COD_COUNTRY].&amp;[HU]),([DIM_REPORTING_UNIT].[COD_PLATFORM_EDPR].&amp;[EDPR-EU],[DIM_REPORTING_UNIT].[COD_COUNTRY].&amp;[DE]),([DIM_REPORTING_UNIT].[COD_PLATFORM_EDPR].&amp;[EDPR-EU],[DIM_REPORTING_UNIT].[COD_COUNTRY].&amp;[NL])}"/>
    <s v="[DIM_COUNTRY].[COD_COUNTRY].&amp;[MX]"/>
    <s v="[DIM_COUNTRY].[COD_PLATFORM].&amp;[AP]"/>
    <s v="[DIM_COUNTRY].[COD_COUNTRY].&amp;[GB]"/>
    <s v="[DIM_COUNTRY].[COD_COUNTRY].&amp;[PT]"/>
    <s v="[FCT_KPI_VAL].[COD_UNIT_OF_MEASURE].&amp;[BRL]"/>
    <s v="[DIM_COUNTRY].[COD_COUNTRY].&amp;[RO]"/>
    <s v="[FCT_KPI_VAL].[COD_UNIT_OF_MEASURE].&amp;[USD]"/>
    <s v="[DIM_CALENDAR].[COD_MONTH].&amp;[202503]"/>
    <s v="[Dim_Park].[Admin Division 1].&amp;[Illinois]"/>
    <s v="[Measures].[Act CAPACITY EBITDA + NET EQUITY]"/>
    <s v="-{[DIM_PARK].[DESC_SUBTECHNOLOGY].[DG]}"/>
    <s v="[DIM_COUNTRY].[COD_COUNTRY].&amp;[ES]"/>
    <s v="[DIM_COUNTRY].[COD_PLATFORM].&amp;[LA]"/>
    <s v="[DIM_COUNTRY].[COD_COUNTRY].&amp;[MY]"/>
    <s v="[DIM_COUNTRY].[COD_COUNTRY].&amp;[BE]"/>
    <s v="{[DIM_CALENDAR].[COD_MONTH].&amp;[202501],[DIM_CALENDAR].[COD_MONTH].&amp;[202502],[DIM_CALENDAR].[COD_MONTH].&amp;[202503]}"/>
    <s v="[DIM_REPORTING_UNIT].[COD_COUNTRY].&amp;[TH]"/>
    <s v="[DIM_COUNTRY].[COD_COUNTRY].&amp;[PL]"/>
    <s v="{[DIM_COUNTRY].[COD_COUNTRY].[ID],[DIM_COUNTRY].[COD_COUNTRY].[MY],[DIM_COUNTRY].[COD_COUNTRY].[TH],[DIM_COUNTRY].[COD_COUNTRY].[KH],[DIM_COUNTRY].[COD_COUNTRY].[TW],[DIM_COUNTRY].[COD_COUNTRY].[KZ],[DIM_COUNTRY].[COD_COUNTRY].[KR],[DIM_COUNTRY].[COD_COUNTRY].[JP],[DIM_COUNTRY].[COD_COUNTRY].[CN],[DIM_COUNTRY].[COD_COUNTRY].[AU]}"/>
    <s v="[DIM_CALENDAR].[COD_MONTH].&amp;[202506]"/>
    <s v="[FCT_PROJECT_EDPR].[COD_INDICATOR].&amp;[MW_EBITDA]"/>
    <s v="{[DIM_CALENDAR].[COD_MONTH].&amp;[202504],[DIM_CALENDAR].[COD_MONTH].&amp;[202505],[DIM_CALENDAR].[COD_MONTH].&amp;[202506]}"/>
    <s v="[DIM_COUNTRY].[COD_COUNTRY].&amp;[TW]"/>
    <s v="[DIM_COUNTRY].[COD_COUNTRY].&amp;[NL]"/>
    <s v="[DIM_COUNTRY].[COD_COUNTRY].&amp;[HU]"/>
    <s v="[DIM_COUNTRY].[COD_PLATFORM].&amp;[NA]"/>
    <s v="[DIM_PARK].[DESC_REGION].&amp;[DG]"/>
  </metadataStrings>
  <mdxMetadata count="747">
    <mdx n="0" f="v">
      <t c="10">
        <n x="1"/>
        <n x="56"/>
        <n x="10"/>
        <n x="3"/>
        <n x="4"/>
        <n x="12"/>
        <n x="2"/>
        <n x="6"/>
        <n x="17"/>
        <n x="51"/>
      </t>
    </mdx>
    <mdx n="0" f="v">
      <t c="10">
        <n x="1"/>
        <n x="56"/>
        <n x="10"/>
        <n x="3"/>
        <n x="4"/>
        <n x="12"/>
        <n x="2"/>
        <n x="6"/>
        <n x="17"/>
        <n x="52"/>
      </t>
    </mdx>
    <mdx n="0" f="v">
      <t c="5">
        <n x="1"/>
        <n x="56"/>
        <n x="50"/>
        <n x="2"/>
        <n x="53"/>
      </t>
    </mdx>
    <mdx n="0" f="v">
      <t c="5">
        <n x="1"/>
        <n x="56"/>
        <n x="50"/>
        <n x="2"/>
        <n x="55"/>
      </t>
    </mdx>
    <mdx n="0" f="v">
      <t c="5">
        <n x="1"/>
        <n x="56"/>
        <n x="50"/>
        <n x="2"/>
        <n x="54"/>
      </t>
    </mdx>
    <mdx n="0" f="v">
      <t c="5">
        <n x="2"/>
        <n x="56"/>
        <n x="49"/>
        <n x="1"/>
        <n x="5"/>
      </t>
    </mdx>
    <mdx n="0" f="v">
      <t c="6">
        <n x="11"/>
        <n x="56"/>
        <n x="12"/>
        <n x="16"/>
        <n x="2"/>
        <n x="15"/>
      </t>
    </mdx>
    <mdx n="0" f="v">
      <t c="4">
        <n x="11"/>
        <n x="8"/>
        <n x="2"/>
        <n x="56"/>
      </t>
    </mdx>
    <mdx n="0" f="v">
      <t c="6">
        <n x="11"/>
        <n x="56"/>
        <n x="12"/>
        <n x="14"/>
        <n x="2"/>
        <n x="13"/>
      </t>
    </mdx>
    <mdx n="0" f="v">
      <t c="6">
        <n x="5"/>
        <n x="66"/>
        <n x="1"/>
        <n x="2"/>
        <n x="61"/>
        <n x="62"/>
      </t>
    </mdx>
    <mdx n="0" f="v">
      <t c="6">
        <n x="5"/>
        <n x="66"/>
        <n x="1"/>
        <n x="2"/>
        <n x="61"/>
        <n x="63"/>
      </t>
    </mdx>
    <mdx n="0" f="v">
      <t c="6">
        <n x="64"/>
        <n x="66"/>
        <n x="65"/>
        <n x="2"/>
        <n x="61"/>
        <n x="62"/>
      </t>
    </mdx>
    <mdx n="0" f="v">
      <t c="6">
        <n x="64"/>
        <n x="66"/>
        <n x="65"/>
        <n x="2"/>
        <n x="61"/>
        <n x="63"/>
      </t>
    </mdx>
    <mdx n="0" f="v">
      <t c="7">
        <n x="1"/>
        <n x="39"/>
        <n x="66"/>
        <n x="40"/>
        <n x="2"/>
        <n x="5"/>
        <n x="58"/>
      </t>
    </mdx>
    <mdx n="0" f="v">
      <t c="7">
        <n x="1"/>
        <n x="32"/>
        <n x="66"/>
        <n x="25"/>
        <n x="2"/>
        <n x="18"/>
        <n x="58"/>
      </t>
    </mdx>
    <mdx n="0" f="v">
      <t c="8">
        <n x="1"/>
        <n x="60"/>
        <n x="66"/>
        <n x="20"/>
        <n x="2"/>
        <n x="5"/>
        <n x="21"/>
        <n x="58"/>
      </t>
    </mdx>
    <mdx n="0" f="v">
      <t c="7">
        <n x="1"/>
        <n x="47"/>
        <n x="66"/>
        <n x="48"/>
        <n x="2"/>
        <n x="5"/>
        <n x="58"/>
      </t>
    </mdx>
    <mdx n="0" f="v">
      <t c="7">
        <n x="1"/>
        <n x="37"/>
        <n x="66"/>
        <n x="25"/>
        <n x="2"/>
        <n x="18"/>
        <n x="58"/>
      </t>
    </mdx>
    <mdx n="0" f="v">
      <t c="7">
        <n x="1"/>
        <n x="30"/>
        <n x="66"/>
        <n x="20"/>
        <n x="2"/>
        <n x="18"/>
        <n x="58"/>
      </t>
    </mdx>
    <mdx n="0" f="v">
      <t c="7">
        <n x="1"/>
        <n x="44"/>
        <n x="66"/>
        <n x="20"/>
        <n x="2"/>
        <n x="18"/>
        <n x="58"/>
      </t>
    </mdx>
    <mdx n="0" f="v">
      <t c="7">
        <n x="1"/>
        <n x="43"/>
        <n x="66"/>
        <n x="40"/>
        <n x="2"/>
        <n x="5"/>
        <n x="58"/>
      </t>
    </mdx>
    <mdx n="0" f="v">
      <t c="7">
        <n x="1"/>
        <n x="38"/>
        <n x="66"/>
        <n x="36"/>
        <n x="2"/>
        <n x="18"/>
        <n x="58"/>
      </t>
    </mdx>
    <mdx n="0" f="v">
      <t c="7">
        <n x="1"/>
        <n x="46"/>
        <n x="66"/>
        <n x="36"/>
        <n x="2"/>
        <n x="18"/>
        <n x="58"/>
      </t>
    </mdx>
    <mdx n="0" f="v">
      <t c="7">
        <n x="1"/>
        <n x="33"/>
        <n x="66"/>
        <n x="36"/>
        <n x="2"/>
        <n x="18"/>
        <n x="58"/>
      </t>
    </mdx>
    <mdx n="0" f="v">
      <t c="7">
        <n x="1"/>
        <n x="41"/>
        <n x="66"/>
        <n x="35"/>
        <n x="2"/>
        <n x="18"/>
        <n x="58"/>
      </t>
    </mdx>
    <mdx n="0" f="v">
      <t c="7">
        <n x="1"/>
        <n x="34"/>
        <n x="66"/>
        <n x="35"/>
        <n x="2"/>
        <n x="18"/>
        <n x="58"/>
      </t>
    </mdx>
    <mdx n="0" f="v">
      <t c="7">
        <n x="1"/>
        <n x="42"/>
        <n x="66"/>
        <n x="25"/>
        <n x="2"/>
        <n x="18"/>
        <n x="58"/>
      </t>
    </mdx>
    <mdx n="0" f="v">
      <t c="8">
        <n x="1"/>
        <n x="23"/>
        <n x="66"/>
        <n x="20"/>
        <n x="2"/>
        <n x="5"/>
        <n x="22"/>
        <n x="58"/>
      </t>
    </mdx>
    <mdx n="0" f="v">
      <t c="8">
        <n x="1"/>
        <n x="19"/>
        <n x="66"/>
        <n x="20"/>
        <n x="2"/>
        <n x="5"/>
        <n x="21"/>
        <n x="58"/>
      </t>
    </mdx>
    <mdx n="0" f="v">
      <t c="6">
        <n x="11"/>
        <n x="66"/>
        <n x="12"/>
        <n x="16"/>
        <n x="2"/>
        <n x="13"/>
      </t>
    </mdx>
    <mdx n="0" f="v">
      <t c="6">
        <n x="11"/>
        <n x="66"/>
        <n x="12"/>
        <n x="16"/>
        <n x="2"/>
        <n x="15"/>
      </t>
    </mdx>
    <mdx n="0" f="v">
      <t c="6">
        <n x="11"/>
        <n x="66"/>
        <n x="12"/>
        <n x="14"/>
        <n x="2"/>
        <n x="15"/>
      </t>
    </mdx>
    <mdx n="0" f="v">
      <t c="8">
        <n x="11"/>
        <n x="8"/>
        <n x="2"/>
        <n x="56"/>
        <n x="8"/>
        <n x="2"/>
        <n x="9"/>
        <n x="5"/>
      </t>
    </mdx>
    <mdx n="0" f="v">
      <t c="6">
        <n x="11"/>
        <n x="56"/>
        <n x="12"/>
        <n x="16"/>
        <n x="2"/>
        <n x="13"/>
      </t>
    </mdx>
    <mdx n="0" f="v">
      <t c="10">
        <n x="1"/>
        <n x="66"/>
        <n x="10"/>
        <n x="3"/>
        <n x="4"/>
        <n x="12"/>
        <n x="2"/>
        <n x="6"/>
        <n x="17"/>
        <n x="51"/>
      </t>
    </mdx>
    <mdx n="0" f="v">
      <t c="5">
        <n x="1"/>
        <n x="67"/>
        <n x="50"/>
        <n x="2"/>
        <n x="53"/>
      </t>
    </mdx>
    <mdx n="0" f="v">
      <t c="5">
        <n x="1"/>
        <n x="67"/>
        <n x="50"/>
        <n x="2"/>
        <n x="55"/>
      </t>
    </mdx>
    <mdx n="0" f="v">
      <t c="5">
        <n x="1"/>
        <n x="67"/>
        <n x="50"/>
        <n x="2"/>
        <n x="54"/>
      </t>
    </mdx>
    <mdx n="68" f="v">
      <t c="4">
        <n x="69"/>
        <n x="70"/>
        <n x="71"/>
        <n x="76" s="1"/>
      </t>
    </mdx>
    <mdx n="68" f="v">
      <t c="4">
        <n x="69"/>
        <n x="70"/>
        <n x="83"/>
        <n x="106"/>
      </t>
    </mdx>
    <mdx n="0" f="v">
      <t c="5">
        <n x="2"/>
        <n x="66"/>
        <n x="49"/>
        <n x="1"/>
        <n x="5"/>
      </t>
    </mdx>
    <mdx n="0" f="v">
      <t c="7">
        <n x="1"/>
        <n x="26"/>
        <n x="66"/>
        <n x="25"/>
        <n x="2"/>
        <n x="18"/>
        <n x="58"/>
      </t>
    </mdx>
    <mdx n="0" f="v">
      <t c="7">
        <n x="1"/>
        <n x="24"/>
        <n x="66"/>
        <n x="25"/>
        <n x="2"/>
        <n x="18"/>
        <n x="58"/>
      </t>
    </mdx>
    <mdx n="0" f="v">
      <t c="8">
        <n x="1"/>
        <n x="60"/>
        <n x="66"/>
        <n x="20"/>
        <n x="2"/>
        <n x="5"/>
        <n x="22"/>
        <n x="58"/>
      </t>
    </mdx>
    <mdx n="0" f="v">
      <t c="6">
        <n x="64"/>
        <n x="114"/>
        <n x="65"/>
        <n x="2"/>
        <n x="61"/>
        <n x="63"/>
      </t>
    </mdx>
    <mdx n="0" f="v">
      <t c="4">
        <n x="11"/>
        <n x="8"/>
        <n x="2"/>
        <n x="66"/>
      </t>
    </mdx>
    <mdx n="0" f="v">
      <t c="4">
        <n x="11"/>
        <n x="7"/>
        <n x="2"/>
        <n x="66"/>
      </t>
    </mdx>
    <mdx n="0" f="v">
      <t c="6">
        <n x="11"/>
        <n x="66"/>
        <n x="12"/>
        <n x="14"/>
        <n x="2"/>
        <n x="13"/>
      </t>
    </mdx>
    <mdx n="0" f="v">
      <t c="7">
        <n x="1"/>
        <n x="39"/>
        <n x="114"/>
        <n x="40"/>
        <n x="2"/>
        <n x="5"/>
        <n x="58"/>
      </t>
    </mdx>
    <mdx n="0" f="v">
      <t c="7">
        <n x="1"/>
        <n x="43"/>
        <n x="114"/>
        <n x="40"/>
        <n x="2"/>
        <n x="5"/>
        <n x="58"/>
      </t>
    </mdx>
    <mdx n="0" f="v">
      <t c="7">
        <n x="1"/>
        <n x="38"/>
        <n x="114"/>
        <n x="36"/>
        <n x="2"/>
        <n x="18"/>
        <n x="58"/>
      </t>
    </mdx>
    <mdx n="0" f="v">
      <t c="7">
        <n x="1"/>
        <n x="46"/>
        <n x="114"/>
        <n x="36"/>
        <n x="2"/>
        <n x="18"/>
        <n x="58"/>
      </t>
    </mdx>
    <mdx n="0" f="v">
      <t c="7">
        <n x="1"/>
        <n x="33"/>
        <n x="114"/>
        <n x="36"/>
        <n x="2"/>
        <n x="18"/>
        <n x="58"/>
      </t>
    </mdx>
    <mdx n="0" f="v">
      <t c="7">
        <n x="1"/>
        <n x="41"/>
        <n x="114"/>
        <n x="35"/>
        <n x="2"/>
        <n x="18"/>
        <n x="58"/>
      </t>
    </mdx>
    <mdx n="0" f="v">
      <t c="7">
        <n x="1"/>
        <n x="34"/>
        <n x="114"/>
        <n x="35"/>
        <n x="2"/>
        <n x="18"/>
        <n x="58"/>
      </t>
    </mdx>
    <mdx n="0" f="v">
      <t c="7">
        <n x="1"/>
        <n x="45"/>
        <n x="114"/>
        <n x="31"/>
        <n x="2"/>
        <n x="18"/>
        <n x="58"/>
      </t>
    </mdx>
    <mdx n="0" f="v">
      <t c="7">
        <n x="1"/>
        <n x="42"/>
        <n x="114"/>
        <n x="25"/>
        <n x="2"/>
        <n x="18"/>
        <n x="58"/>
      </t>
    </mdx>
    <mdx n="0" f="v">
      <t c="7">
        <n x="1"/>
        <n x="47"/>
        <n x="114"/>
        <n x="48"/>
        <n x="2"/>
        <n x="5"/>
        <n x="58"/>
      </t>
    </mdx>
    <mdx n="0" f="v">
      <t c="7">
        <n x="1"/>
        <n x="32"/>
        <n x="114"/>
        <n x="25"/>
        <n x="2"/>
        <n x="18"/>
        <n x="58"/>
      </t>
    </mdx>
    <mdx n="0" f="v">
      <t c="8">
        <n x="1"/>
        <n x="60"/>
        <n x="114"/>
        <n x="20"/>
        <n x="2"/>
        <n x="5"/>
        <n x="22"/>
        <n x="58"/>
      </t>
    </mdx>
    <mdx n="0" f="v">
      <t c="7">
        <n x="1"/>
        <n x="27"/>
        <n x="114"/>
        <n x="20"/>
        <n x="2"/>
        <n x="3"/>
        <n x="59"/>
      </t>
    </mdx>
    <mdx n="0" f="v">
      <t c="7">
        <n x="1"/>
        <n x="26"/>
        <n x="114"/>
        <n x="25"/>
        <n x="2"/>
        <n x="18"/>
        <n x="58"/>
      </t>
    </mdx>
    <mdx n="0" f="v">
      <t c="7">
        <n x="1"/>
        <n x="28"/>
        <n x="114"/>
        <n x="29"/>
        <n x="2"/>
        <n x="18"/>
        <n x="58"/>
      </t>
    </mdx>
    <mdx n="0" f="v">
      <t c="7">
        <n x="1"/>
        <n x="24"/>
        <n x="114"/>
        <n x="25"/>
        <n x="2"/>
        <n x="18"/>
        <n x="58"/>
      </t>
    </mdx>
    <mdx n="0" f="v">
      <t c="8">
        <n x="1"/>
        <n x="23"/>
        <n x="114"/>
        <n x="20"/>
        <n x="2"/>
        <n x="5"/>
        <n x="21"/>
        <n x="58"/>
      </t>
    </mdx>
    <mdx n="0" f="v">
      <t c="8">
        <n x="1"/>
        <n x="23"/>
        <n x="114"/>
        <n x="20"/>
        <n x="2"/>
        <n x="5"/>
        <n x="22"/>
        <n x="58"/>
      </t>
    </mdx>
    <mdx n="0" f="v">
      <t c="8">
        <n x="1"/>
        <n x="19"/>
        <n x="114"/>
        <n x="20"/>
        <n x="2"/>
        <n x="5"/>
        <n x="21"/>
        <n x="58"/>
      </t>
    </mdx>
    <mdx n="0" f="v">
      <t c="8">
        <n x="1"/>
        <n x="19"/>
        <n x="114"/>
        <n x="20"/>
        <n x="2"/>
        <n x="5"/>
        <n x="22"/>
        <n x="58"/>
      </t>
    </mdx>
    <mdx n="0" f="v">
      <t c="8">
        <n x="1"/>
        <n x="60"/>
        <n x="114"/>
        <n x="20"/>
        <n x="2"/>
        <n x="5"/>
        <n x="21"/>
        <n x="58"/>
      </t>
    </mdx>
    <mdx n="0" f="v">
      <t c="7">
        <n x="1"/>
        <n x="37"/>
        <n x="114"/>
        <n x="25"/>
        <n x="2"/>
        <n x="18"/>
        <n x="58"/>
      </t>
    </mdx>
    <mdx n="0" f="v">
      <t c="7">
        <n x="1"/>
        <n x="30"/>
        <n x="114"/>
        <n x="20"/>
        <n x="2"/>
        <n x="18"/>
        <n x="58"/>
      </t>
    </mdx>
    <mdx n="0" f="v">
      <t c="7">
        <n x="1"/>
        <n x="44"/>
        <n x="114"/>
        <n x="20"/>
        <n x="2"/>
        <n x="18"/>
        <n x="58"/>
      </t>
    </mdx>
    <mdx n="68" f="v">
      <t c="5">
        <n x="69"/>
        <n x="116"/>
        <n x="93"/>
        <n x="71"/>
        <n x="87" s="1"/>
      </t>
    </mdx>
    <mdx n="68" f="v">
      <t c="5">
        <n x="69"/>
        <n x="116"/>
        <n x="93"/>
        <n x="71"/>
        <n x="103"/>
      </t>
    </mdx>
    <mdx n="68" f="v">
      <t c="4">
        <n x="69"/>
        <n x="116"/>
        <n x="71"/>
        <n x="87" s="1"/>
      </t>
    </mdx>
    <mdx n="82" f="v">
      <t c="4">
        <n x="118"/>
        <n x="107"/>
        <n x="81"/>
        <n x="99"/>
      </t>
    </mdx>
    <mdx n="0" f="v">
      <t c="8">
        <n x="1"/>
        <n x="57"/>
        <n x="115"/>
        <n x="4"/>
        <n x="8"/>
        <n x="2"/>
        <n x="9"/>
        <n x="5"/>
      </t>
    </mdx>
    <mdx n="68" f="v">
      <t c="4">
        <n x="69"/>
        <n x="116"/>
        <n x="77"/>
        <n x="78"/>
      </t>
    </mdx>
    <mdx n="68" f="v">
      <t c="5">
        <n x="69"/>
        <n x="116"/>
        <n x="101" s="1"/>
        <n x="71"/>
        <n x="73"/>
      </t>
    </mdx>
    <mdx n="68" f="v">
      <t c="5" si="97">
        <n x="69"/>
        <n x="116"/>
        <n x="93"/>
        <n x="95"/>
        <n x="87" s="1"/>
      </t>
    </mdx>
    <mdx n="68" f="v">
      <t c="5" si="97">
        <n x="69"/>
        <n x="116"/>
        <n x="98"/>
        <n x="95"/>
        <n x="87" s="1"/>
      </t>
    </mdx>
    <mdx n="68" f="v">
      <t c="5" si="97">
        <n x="69"/>
        <n x="116"/>
        <n x="71"/>
        <n x="121"/>
        <n x="100" s="1"/>
      </t>
    </mdx>
    <mdx n="68" f="v">
      <t c="4">
        <n x="69"/>
        <n x="116"/>
        <n x="71"/>
        <n x="73"/>
      </t>
    </mdx>
    <mdx n="68" f="v">
      <t c="4">
        <n x="69"/>
        <n x="116"/>
        <n x="71"/>
        <n x="104"/>
      </t>
    </mdx>
    <mdx n="68" f="v">
      <t c="4">
        <n x="69"/>
        <n x="116"/>
        <n x="77"/>
        <n x="71"/>
      </t>
    </mdx>
    <mdx n="68" f="v">
      <t c="4">
        <n x="69"/>
        <n x="116"/>
        <n x="77"/>
        <n x="87" s="1"/>
      </t>
    </mdx>
    <mdx n="68" f="v">
      <t c="4">
        <n x="69"/>
        <n x="116"/>
        <n x="83"/>
        <n x="91" s="1"/>
      </t>
    </mdx>
    <mdx n="68" f="v">
      <t c="4">
        <n x="69"/>
        <n x="116"/>
        <n x="83"/>
        <n x="102"/>
      </t>
    </mdx>
    <mdx n="68" f="v">
      <t c="4">
        <n x="69"/>
        <n x="116"/>
        <n x="77"/>
        <n x="79"/>
      </t>
    </mdx>
    <mdx n="68" f="v">
      <t c="4">
        <n x="69"/>
        <n x="116"/>
        <n x="77"/>
        <n x="112"/>
      </t>
    </mdx>
    <mdx n="68" f="v">
      <t c="4">
        <n x="69"/>
        <n x="116"/>
        <n x="89" s="1"/>
        <n x="74"/>
      </t>
    </mdx>
    <mdx n="68" f="v">
      <t c="4">
        <n x="69"/>
        <n x="116"/>
        <n x="94" s="1"/>
        <n x="79"/>
      </t>
    </mdx>
    <mdx n="68" f="v">
      <t c="4">
        <n x="69"/>
        <n x="116"/>
        <n x="77"/>
        <n x="111"/>
      </t>
    </mdx>
    <mdx n="80" f="v">
      <t c="4" si="85">
        <n x="124"/>
        <n x="122"/>
        <n x="123"/>
        <n x="117"/>
      </t>
    </mdx>
    <mdx n="0" f="v">
      <t c="4">
        <n x="11"/>
        <n x="56"/>
        <n x="12"/>
        <n x="16"/>
      </t>
    </mdx>
    <mdx n="0" f="v">
      <t c="8">
        <n x="1"/>
        <n x="19"/>
        <n x="66"/>
        <n x="20"/>
        <n x="2"/>
        <n x="5"/>
        <n x="22"/>
        <n x="58"/>
      </t>
    </mdx>
    <mdx n="0" f="v">
      <t c="4">
        <n x="11"/>
        <n x="7"/>
        <n x="2"/>
        <n x="56"/>
      </t>
    </mdx>
    <mdx n="0" f="v">
      <t c="6">
        <n x="11"/>
        <n x="56"/>
        <n x="12"/>
        <n x="14"/>
        <n x="2"/>
        <n x="15"/>
      </t>
    </mdx>
    <mdx n="0" f="v">
      <t c="10">
        <n x="1"/>
        <n x="127"/>
        <n x="10"/>
        <n x="3"/>
        <n x="4"/>
        <n x="12"/>
        <n x="2"/>
        <n x="6"/>
        <n x="17"/>
        <n x="51"/>
      </t>
    </mdx>
    <mdx n="0" f="v">
      <t c="10">
        <n x="1"/>
        <n x="127"/>
        <n x="10"/>
        <n x="3"/>
        <n x="4"/>
        <n x="12"/>
        <n x="2"/>
        <n x="6"/>
        <n x="17"/>
        <n x="52"/>
      </t>
    </mdx>
    <mdx n="68" f="v">
      <t c="4">
        <n x="69"/>
        <n x="116"/>
        <n x="77"/>
        <n x="108"/>
      </t>
    </mdx>
    <mdx n="68" f="v">
      <t c="4">
        <n x="69"/>
        <n x="116"/>
        <n x="71"/>
        <n x="76" s="1"/>
      </t>
    </mdx>
    <mdx n="68" f="v">
      <t c="4">
        <n x="69"/>
        <n x="116"/>
        <n x="71"/>
        <n x="106"/>
      </t>
    </mdx>
    <mdx n="0" f="v">
      <t c="7">
        <n x="1"/>
        <n x="47"/>
        <n x="127"/>
        <n x="48"/>
        <n x="2"/>
        <n x="5"/>
        <n x="58"/>
      </t>
    </mdx>
    <mdx n="0" f="v">
      <t c="7">
        <n x="1"/>
        <n x="39"/>
        <n x="127"/>
        <n x="40"/>
        <n x="2"/>
        <n x="5"/>
        <n x="58"/>
      </t>
    </mdx>
    <mdx n="0" f="v">
      <t c="7">
        <n x="1"/>
        <n x="43"/>
        <n x="127"/>
        <n x="40"/>
        <n x="2"/>
        <n x="5"/>
        <n x="58"/>
      </t>
    </mdx>
    <mdx n="0" f="v">
      <t c="7">
        <n x="1"/>
        <n x="38"/>
        <n x="127"/>
        <n x="36"/>
        <n x="2"/>
        <n x="18"/>
        <n x="58"/>
      </t>
    </mdx>
    <mdx n="0" f="v">
      <t c="7">
        <n x="1"/>
        <n x="46"/>
        <n x="127"/>
        <n x="36"/>
        <n x="2"/>
        <n x="18"/>
        <n x="58"/>
      </t>
    </mdx>
    <mdx n="0" f="v">
      <t c="7">
        <n x="1"/>
        <n x="33"/>
        <n x="127"/>
        <n x="36"/>
        <n x="2"/>
        <n x="18"/>
        <n x="58"/>
      </t>
    </mdx>
    <mdx n="0" f="v">
      <t c="7">
        <n x="1"/>
        <n x="41"/>
        <n x="127"/>
        <n x="35"/>
        <n x="2"/>
        <n x="18"/>
        <n x="58"/>
      </t>
    </mdx>
    <mdx n="0" f="v">
      <t c="7">
        <n x="1"/>
        <n x="34"/>
        <n x="127"/>
        <n x="35"/>
        <n x="2"/>
        <n x="18"/>
        <n x="58"/>
      </t>
    </mdx>
    <mdx n="0" f="v">
      <t c="7">
        <n x="1"/>
        <n x="45"/>
        <n x="127"/>
        <n x="31"/>
        <n x="2"/>
        <n x="18"/>
        <n x="58"/>
      </t>
    </mdx>
    <mdx n="0" f="v">
      <t c="7">
        <n x="1"/>
        <n x="42"/>
        <n x="127"/>
        <n x="25"/>
        <n x="2"/>
        <n x="18"/>
        <n x="58"/>
      </t>
    </mdx>
    <mdx n="0" f="v">
      <t c="7">
        <n x="1"/>
        <n x="126"/>
        <n x="127"/>
        <n x="125"/>
        <n x="2"/>
        <n x="18"/>
        <n x="58"/>
      </t>
    </mdx>
    <mdx n="0" f="v">
      <t c="7">
        <n x="1"/>
        <n x="30"/>
        <n x="127"/>
        <n x="20"/>
        <n x="2"/>
        <n x="18"/>
        <n x="58"/>
      </t>
    </mdx>
    <mdx n="0" f="v">
      <t c="7">
        <n x="1"/>
        <n x="44"/>
        <n x="127"/>
        <n x="20"/>
        <n x="2"/>
        <n x="18"/>
        <n x="58"/>
      </t>
    </mdx>
    <mdx n="0" f="v">
      <t c="7">
        <n x="1"/>
        <n x="32"/>
        <n x="127"/>
        <n x="25"/>
        <n x="2"/>
        <n x="18"/>
        <n x="58"/>
      </t>
    </mdx>
    <mdx n="0" f="v">
      <t c="7">
        <n x="1"/>
        <n x="27"/>
        <n x="127"/>
        <n x="20"/>
        <n x="2"/>
        <n x="3"/>
        <n x="59"/>
      </t>
    </mdx>
    <mdx n="0" f="v">
      <t c="7">
        <n x="1"/>
        <n x="28"/>
        <n x="127"/>
        <n x="29"/>
        <n x="2"/>
        <n x="18"/>
        <n x="58"/>
      </t>
    </mdx>
    <mdx n="0" f="v">
      <t c="7">
        <n x="1"/>
        <n x="24"/>
        <n x="127"/>
        <n x="25"/>
        <n x="2"/>
        <n x="18"/>
        <n x="58"/>
      </t>
    </mdx>
    <mdx n="0" f="v">
      <t c="7">
        <n x="1"/>
        <n x="167"/>
        <n x="127"/>
        <n x="125"/>
        <n x="2"/>
        <n x="18"/>
        <n x="58"/>
      </t>
    </mdx>
    <mdx n="0" f="v">
      <t c="8">
        <n x="1"/>
        <n x="23"/>
        <n x="127"/>
        <n x="20"/>
        <n x="2"/>
        <n x="5"/>
        <n x="21"/>
        <n x="58"/>
      </t>
    </mdx>
    <mdx n="0" f="v">
      <t c="8">
        <n x="1"/>
        <n x="23"/>
        <n x="127"/>
        <n x="20"/>
        <n x="2"/>
        <n x="5"/>
        <n x="22"/>
        <n x="58"/>
      </t>
    </mdx>
    <mdx n="0" f="v">
      <t c="8">
        <n x="1"/>
        <n x="19"/>
        <n x="127"/>
        <n x="20"/>
        <n x="2"/>
        <n x="5"/>
        <n x="21"/>
        <n x="58"/>
      </t>
    </mdx>
    <mdx n="0" f="v">
      <t c="8">
        <n x="1"/>
        <n x="19"/>
        <n x="127"/>
        <n x="20"/>
        <n x="2"/>
        <n x="5"/>
        <n x="22"/>
        <n x="58"/>
      </t>
    </mdx>
    <mdx n="0" f="v">
      <t c="8">
        <n x="1"/>
        <n x="60"/>
        <n x="127"/>
        <n x="20"/>
        <n x="2"/>
        <n x="5"/>
        <n x="21"/>
        <n x="58"/>
      </t>
    </mdx>
    <mdx n="0" f="v">
      <t c="8">
        <n x="1"/>
        <n x="60"/>
        <n x="127"/>
        <n x="20"/>
        <n x="2"/>
        <n x="5"/>
        <n x="22"/>
        <n x="58"/>
      </t>
    </mdx>
    <mdx n="68" f="v">
      <t c="4">
        <n x="69"/>
        <n x="116"/>
        <n x="71"/>
        <n x="108"/>
      </t>
    </mdx>
    <mdx n="128" f="v">
      <t c="4">
        <n x="136" s="1"/>
        <n x="2"/>
        <n x="159" s="1"/>
        <n x="159" s="1"/>
      </t>
    </mdx>
    <mdx n="128" f="v">
      <t c="5">
        <n x="127"/>
        <n x="129"/>
        <n x="130"/>
        <n x="2"/>
        <n x="149" s="1"/>
      </t>
    </mdx>
    <mdx n="128" f="v">
      <t c="5">
        <n x="127"/>
        <n x="129"/>
        <n x="130"/>
        <n x="2"/>
        <n x="153" s="1"/>
      </t>
    </mdx>
    <mdx n="128" f="v">
      <t c="5">
        <n x="127"/>
        <n x="170" s="1"/>
        <n x="132"/>
        <n x="131"/>
        <n x="149" s="1"/>
      </t>
    </mdx>
    <mdx n="128" f="v">
      <t c="7">
        <n x="138" s="1"/>
        <n x="2"/>
        <n x="142"/>
        <n x="131"/>
        <n x="134"/>
        <n x="160"/>
        <n x="135"/>
      </t>
    </mdx>
    <mdx n="128" f="v">
      <t c="7">
        <n x="127"/>
        <n x="141"/>
        <n x="132"/>
        <n x="131"/>
        <n x="2"/>
        <n x="144" s="1"/>
        <n x="135"/>
      </t>
    </mdx>
    <mdx n="128" f="v">
      <t c="6">
        <n x="127"/>
        <n x="170" s="1"/>
        <n x="154"/>
        <n x="2"/>
        <n x="139" s="1"/>
        <n x="139" s="1"/>
      </t>
    </mdx>
    <mdx n="128" f="v">
      <t c="6">
        <n x="127"/>
        <n x="155"/>
        <n x="130"/>
        <n x="2"/>
        <n x="133"/>
        <n x="140" s="1"/>
      </t>
    </mdx>
    <mdx n="128" f="v">
      <t c="6">
        <n x="127"/>
        <n x="141"/>
        <n x="132"/>
        <n x="131"/>
        <n x="2"/>
        <n x="144" s="1"/>
      </t>
    </mdx>
    <mdx n="128" f="v">
      <t c="5">
        <n x="127"/>
        <n x="155"/>
        <n x="130"/>
        <n x="2"/>
        <n x="166" s="1"/>
      </t>
    </mdx>
    <mdx n="128" f="v">
      <t c="6">
        <n x="127"/>
        <n x="141"/>
        <n x="129"/>
        <n x="130"/>
        <n x="147"/>
        <n x="143"/>
      </t>
    </mdx>
    <mdx n="128" f="v">
      <t c="7">
        <n x="127"/>
        <n x="129"/>
        <n x="130"/>
        <n x="2"/>
        <n x="2"/>
        <n x="136"/>
        <n x="178"/>
      </t>
    </mdx>
    <mdx n="128" f="v">
      <t c="6">
        <n x="127"/>
        <n x="129"/>
        <n x="130"/>
        <n x="2"/>
        <n x="134"/>
        <n x="157"/>
      </t>
    </mdx>
    <mdx n="128" f="v">
      <t c="7">
        <n x="127"/>
        <n x="141"/>
        <n x="129"/>
        <n x="130"/>
        <n x="2"/>
        <n x="133"/>
        <n x="161"/>
      </t>
    </mdx>
    <mdx n="128" f="v">
      <t c="7">
        <n x="138" s="1"/>
        <n x="2"/>
        <n x="142"/>
        <n x="131"/>
        <n x="134"/>
        <n x="160"/>
        <n x="161"/>
      </t>
    </mdx>
    <mdx n="128" f="v">
      <t c="7">
        <n x="127"/>
        <n x="129"/>
        <n x="130"/>
        <n x="131"/>
        <n x="133"/>
        <n x="134"/>
        <n x="157"/>
      </t>
    </mdx>
    <mdx n="128" f="v">
      <t c="7">
        <n x="127"/>
        <n x="155"/>
        <n x="130"/>
        <n x="2"/>
        <n x="2"/>
        <n x="147"/>
        <n x="143"/>
      </t>
    </mdx>
    <mdx n="128" f="v">
      <t c="7">
        <n x="127"/>
        <n x="129"/>
        <n x="142"/>
        <n x="131"/>
        <n x="134"/>
        <n x="160"/>
        <n x="171"/>
      </t>
    </mdx>
    <mdx n="128" f="v">
      <t c="6">
        <n x="127"/>
        <n x="179" s="1"/>
        <n x="180"/>
        <n x="181"/>
        <n x="2"/>
        <n x="140" s="1"/>
      </t>
    </mdx>
    <mdx n="128" f="v">
      <t c="6">
        <n x="127"/>
        <n x="155"/>
        <n x="130"/>
        <n x="2"/>
        <n x="136"/>
        <n x="135"/>
      </t>
    </mdx>
    <mdx n="128" f="v">
      <t c="7">
        <n x="127"/>
        <n x="154"/>
        <n x="130"/>
        <n x="2"/>
        <n x="133"/>
        <n x="150"/>
        <n x="182"/>
      </t>
    </mdx>
    <mdx n="128" f="v">
      <t c="7">
        <n x="127"/>
        <n x="2"/>
        <n x="132"/>
        <n x="131"/>
        <n x="2"/>
        <n x="133"/>
        <n x="173"/>
      </t>
    </mdx>
    <mdx n="128" f="v">
      <t c="5">
        <n x="127"/>
        <n x="141"/>
        <n x="129"/>
        <n x="130"/>
        <n x="2"/>
      </t>
    </mdx>
    <mdx n="128" f="v">
      <t c="6">
        <n x="127"/>
        <n x="155"/>
        <n x="130"/>
        <n x="130"/>
        <n x="133"/>
        <n x="135"/>
      </t>
    </mdx>
    <mdx n="128" f="v">
      <t c="5">
        <n x="127"/>
        <n x="170" s="1"/>
        <n x="132"/>
        <n x="131"/>
        <n x="153" s="1"/>
      </t>
    </mdx>
    <mdx n="128" f="v">
      <t c="6">
        <n x="127"/>
        <n x="169"/>
        <n x="130"/>
        <n x="131"/>
        <n x="133"/>
        <n x="135"/>
      </t>
    </mdx>
    <mdx n="128" f="v">
      <t c="5">
        <n x="127"/>
        <n x="2"/>
        <n x="132"/>
        <n x="131"/>
        <n x="139" s="1"/>
      </t>
    </mdx>
    <mdx n="128" f="v">
      <t c="5">
        <n x="127"/>
        <n x="2"/>
        <n x="129"/>
        <n x="130"/>
        <n x="168" s="1"/>
      </t>
    </mdx>
    <mdx n="128" f="v">
      <t c="5">
        <n x="127"/>
        <n x="141"/>
        <n x="129"/>
        <n x="130"/>
        <n x="147"/>
      </t>
    </mdx>
    <mdx n="128" f="v">
      <t c="6">
        <n x="127"/>
        <n x="129"/>
        <n x="130"/>
        <n x="2"/>
        <n x="136"/>
        <n x="137"/>
      </t>
    </mdx>
    <mdx n="128" f="v">
      <t c="6">
        <n x="127"/>
        <n x="169"/>
        <n x="154"/>
        <n x="130"/>
        <n x="2"/>
        <n x="136"/>
      </t>
    </mdx>
    <mdx n="128" f="v">
      <t c="6">
        <n x="127"/>
        <n x="129"/>
        <n x="129"/>
        <n x="136"/>
        <n x="134"/>
        <n x="148"/>
      </t>
    </mdx>
    <mdx n="128" f="v">
      <t c="5">
        <n x="127"/>
        <n x="141"/>
        <n x="129"/>
        <n x="2"/>
        <n x="133"/>
      </t>
    </mdx>
    <mdx n="128" f="v">
      <t c="6">
        <n x="127"/>
        <n x="155"/>
        <n x="132"/>
        <n x="131"/>
        <n x="133"/>
        <n x="156"/>
      </t>
    </mdx>
    <mdx n="128" f="v">
      <t c="6">
        <n x="127"/>
        <n x="129"/>
        <n x="130"/>
        <n x="131"/>
        <n x="134"/>
        <n x="146"/>
      </t>
    </mdx>
    <mdx n="128" f="v">
      <t c="6">
        <n x="127"/>
        <n x="141"/>
        <n x="129"/>
        <n x="131"/>
        <n x="136"/>
        <n x="134"/>
      </t>
    </mdx>
    <mdx n="128" f="v">
      <t c="6">
        <n x="127"/>
        <n x="176"/>
        <n x="175" s="1"/>
        <n x="131"/>
        <n x="136"/>
        <n x="160"/>
      </t>
    </mdx>
    <mdx n="128" f="v">
      <t c="5">
        <n x="127"/>
        <n x="2"/>
        <n x="132"/>
        <n x="131"/>
        <n x="133"/>
      </t>
    </mdx>
    <mdx n="128" f="v">
      <t c="7">
        <n x="127"/>
        <n x="154"/>
        <n x="130"/>
        <n x="2"/>
        <n x="136"/>
        <n x="137"/>
        <n x="163" s="1"/>
      </t>
    </mdx>
    <mdx n="128" f="v">
      <t c="6">
        <n x="127"/>
        <n x="154"/>
        <n x="130"/>
        <n x="2"/>
        <n x="139" s="1"/>
        <n x="156"/>
      </t>
    </mdx>
    <mdx n="128" f="v">
      <t c="7">
        <n x="127"/>
        <n x="129"/>
        <n x="130"/>
        <n x="130"/>
        <n x="132"/>
        <n x="131"/>
        <n x="165"/>
      </t>
    </mdx>
    <mdx n="128" f="v">
      <t c="7">
        <n x="127"/>
        <n x="183"/>
        <n x="130"/>
        <n x="130"/>
        <n x="132"/>
        <n x="131"/>
        <n x="162"/>
      </t>
    </mdx>
    <mdx n="128" f="v">
      <t c="7">
        <n x="138" s="1"/>
        <n x="2"/>
        <n x="142"/>
        <n x="2"/>
        <n x="132"/>
        <n x="131"/>
        <n x="184"/>
      </t>
    </mdx>
    <mdx n="128" f="v">
      <t c="6">
        <n x="127"/>
        <n x="154"/>
        <n x="130"/>
        <n x="2"/>
        <n x="133"/>
        <n x="150"/>
      </t>
    </mdx>
    <mdx n="128" f="v">
      <t c="7">
        <n x="127"/>
        <n x="151" s="1"/>
        <n x="2"/>
        <n x="134"/>
        <n x="157"/>
        <n x="136"/>
        <n x="172"/>
      </t>
    </mdx>
    <mdx n="128" f="v">
      <t c="7">
        <n x="127"/>
        <n x="183"/>
        <n x="150"/>
        <n x="2"/>
        <n x="132"/>
        <n x="131"/>
        <n x="162"/>
      </t>
    </mdx>
    <mdx n="128" f="v">
      <t c="5">
        <n x="127"/>
        <n x="2"/>
        <n x="129"/>
        <n x="2"/>
        <n x="2"/>
      </t>
    </mdx>
    <mdx n="128" f="v">
      <t c="5">
        <n x="127"/>
        <n x="129"/>
        <n x="130"/>
        <n x="131"/>
        <n x="147"/>
      </t>
    </mdx>
    <mdx n="0" f="v">
      <t c="6">
        <n x="5"/>
        <n x="177"/>
        <n x="1"/>
        <n x="2"/>
        <n x="61"/>
        <n x="62"/>
      </t>
    </mdx>
    <mdx n="0" f="v">
      <t c="4">
        <n x="11"/>
        <n x="8"/>
        <n x="2"/>
        <n x="114"/>
      </t>
    </mdx>
    <mdx n="0" f="v">
      <t c="4">
        <n x="11"/>
        <n x="7"/>
        <n x="2"/>
        <n x="114"/>
      </t>
    </mdx>
    <mdx n="0" f="v">
      <t c="6">
        <n x="11"/>
        <n x="114"/>
        <n x="12"/>
        <n x="16"/>
        <n x="2"/>
        <n x="15"/>
      </t>
    </mdx>
    <mdx n="0" f="v">
      <t c="6">
        <n x="11"/>
        <n x="114"/>
        <n x="12"/>
        <n x="14"/>
        <n x="2"/>
        <n x="15"/>
      </t>
    </mdx>
    <mdx n="0" f="v">
      <t c="6">
        <n x="11"/>
        <n x="114"/>
        <n x="12"/>
        <n x="16"/>
        <n x="2"/>
        <n x="13"/>
      </t>
    </mdx>
    <mdx n="0" f="v">
      <t c="6">
        <n x="11"/>
        <n x="114"/>
        <n x="12"/>
        <n x="14"/>
        <n x="2"/>
        <n x="13"/>
      </t>
    </mdx>
    <mdx n="0" f="v">
      <t c="5">
        <n x="1"/>
        <n x="109"/>
        <n x="50"/>
        <n x="2"/>
        <n x="55"/>
      </t>
    </mdx>
    <mdx n="0" f="v">
      <t c="5">
        <n x="1"/>
        <n x="109"/>
        <n x="50"/>
        <n x="2"/>
        <n x="53"/>
      </t>
    </mdx>
    <mdx n="0" f="v">
      <t c="5">
        <n x="1"/>
        <n x="109"/>
        <n x="50"/>
        <n x="2"/>
        <n x="54"/>
      </t>
    </mdx>
    <mdx n="128" f="v">
      <t c="5">
        <n x="177"/>
        <n x="2"/>
        <n x="132"/>
        <n x="131"/>
        <n x="168" s="1"/>
      </t>
    </mdx>
    <mdx n="128" f="v">
      <t c="5">
        <n x="177"/>
        <n x="129"/>
        <n x="130"/>
        <n x="2"/>
        <n x="153" s="1"/>
      </t>
    </mdx>
    <mdx n="0" f="v">
      <t c="10">
        <n x="1"/>
        <n x="177"/>
        <n x="10"/>
        <n x="3"/>
        <n x="4"/>
        <n x="12"/>
        <n x="2"/>
        <n x="6"/>
        <n x="17"/>
        <n x="51"/>
      </t>
    </mdx>
    <mdx n="0" f="v">
      <t c="7">
        <n x="1"/>
        <n x="47"/>
        <n x="177"/>
        <n x="48"/>
        <n x="2"/>
        <n x="5"/>
        <n x="58"/>
      </t>
    </mdx>
    <mdx n="0" f="v">
      <t c="7">
        <n x="1"/>
        <n x="39"/>
        <n x="177"/>
        <n x="40"/>
        <n x="2"/>
        <n x="5"/>
        <n x="58"/>
      </t>
    </mdx>
    <mdx n="0" f="v">
      <t c="7">
        <n x="1"/>
        <n x="43"/>
        <n x="177"/>
        <n x="40"/>
        <n x="2"/>
        <n x="5"/>
        <n x="58"/>
      </t>
    </mdx>
    <mdx n="0" f="v">
      <t c="7">
        <n x="1"/>
        <n x="38"/>
        <n x="177"/>
        <n x="36"/>
        <n x="2"/>
        <n x="18"/>
        <n x="58"/>
      </t>
    </mdx>
    <mdx n="0" f="v">
      <t c="7">
        <n x="1"/>
        <n x="46"/>
        <n x="177"/>
        <n x="36"/>
        <n x="2"/>
        <n x="18"/>
        <n x="58"/>
      </t>
    </mdx>
    <mdx n="0" f="v">
      <t c="7">
        <n x="1"/>
        <n x="33"/>
        <n x="177"/>
        <n x="36"/>
        <n x="2"/>
        <n x="18"/>
        <n x="58"/>
      </t>
    </mdx>
    <mdx n="0" f="v">
      <t c="7">
        <n x="1"/>
        <n x="41"/>
        <n x="177"/>
        <n x="35"/>
        <n x="2"/>
        <n x="18"/>
        <n x="58"/>
      </t>
    </mdx>
    <mdx n="0" f="v">
      <t c="7">
        <n x="1"/>
        <n x="34"/>
        <n x="177"/>
        <n x="35"/>
        <n x="2"/>
        <n x="18"/>
        <n x="58"/>
      </t>
    </mdx>
    <mdx n="0" f="v">
      <t c="7">
        <n x="1"/>
        <n x="45"/>
        <n x="177"/>
        <n x="31"/>
        <n x="2"/>
        <n x="18"/>
        <n x="58"/>
      </t>
    </mdx>
    <mdx n="0" f="v">
      <t c="7">
        <n x="1"/>
        <n x="42"/>
        <n x="177"/>
        <n x="25"/>
        <n x="2"/>
        <n x="18"/>
        <n x="58"/>
      </t>
    </mdx>
    <mdx n="0" f="v">
      <t c="7">
        <n x="1"/>
        <n x="37"/>
        <n x="177"/>
        <n x="25"/>
        <n x="2"/>
        <n x="18"/>
        <n x="58"/>
      </t>
    </mdx>
    <mdx n="0" f="v">
      <t c="7">
        <n x="1"/>
        <n x="30"/>
        <n x="177"/>
        <n x="20"/>
        <n x="2"/>
        <n x="18"/>
        <n x="58"/>
      </t>
    </mdx>
    <mdx n="0" f="v">
      <t c="7">
        <n x="1"/>
        <n x="44"/>
        <n x="177"/>
        <n x="20"/>
        <n x="2"/>
        <n x="18"/>
        <n x="58"/>
      </t>
    </mdx>
    <mdx n="0" f="v">
      <t c="7">
        <n x="1"/>
        <n x="32"/>
        <n x="177"/>
        <n x="25"/>
        <n x="2"/>
        <n x="18"/>
        <n x="58"/>
      </t>
    </mdx>
    <mdx n="0" f="v">
      <t c="7">
        <n x="1"/>
        <n x="27"/>
        <n x="177"/>
        <n x="20"/>
        <n x="2"/>
        <n x="3"/>
        <n x="59"/>
      </t>
    </mdx>
    <mdx n="0" f="v">
      <t c="7">
        <n x="1"/>
        <n x="28"/>
        <n x="177"/>
        <n x="29"/>
        <n x="2"/>
        <n x="18"/>
        <n x="58"/>
      </t>
    </mdx>
    <mdx n="0" f="v">
      <t c="7">
        <n x="1"/>
        <n x="24"/>
        <n x="177"/>
        <n x="25"/>
        <n x="2"/>
        <n x="18"/>
        <n x="58"/>
      </t>
    </mdx>
    <mdx n="0" f="v">
      <t c="7">
        <n x="1"/>
        <n x="167"/>
        <n x="177"/>
        <n x="125"/>
        <n x="2"/>
        <n x="18"/>
        <n x="58"/>
      </t>
    </mdx>
    <mdx n="0" f="v">
      <t c="8">
        <n x="1"/>
        <n x="23"/>
        <n x="177"/>
        <n x="20"/>
        <n x="2"/>
        <n x="5"/>
        <n x="21"/>
        <n x="58"/>
      </t>
    </mdx>
    <mdx n="0" f="v">
      <t c="8">
        <n x="1"/>
        <n x="23"/>
        <n x="177"/>
        <n x="20"/>
        <n x="2"/>
        <n x="5"/>
        <n x="22"/>
        <n x="58"/>
      </t>
    </mdx>
    <mdx n="0" f="v">
      <t c="8">
        <n x="1"/>
        <n x="19"/>
        <n x="177"/>
        <n x="20"/>
        <n x="2"/>
        <n x="5"/>
        <n x="21"/>
        <n x="58"/>
      </t>
    </mdx>
    <mdx n="0" f="v">
      <t c="8">
        <n x="1"/>
        <n x="19"/>
        <n x="177"/>
        <n x="20"/>
        <n x="2"/>
        <n x="5"/>
        <n x="22"/>
        <n x="58"/>
      </t>
    </mdx>
    <mdx n="0" f="v">
      <t c="8">
        <n x="1"/>
        <n x="60"/>
        <n x="177"/>
        <n x="20"/>
        <n x="2"/>
        <n x="5"/>
        <n x="22"/>
        <n x="58"/>
      </t>
    </mdx>
    <mdx n="128" f="v">
      <t c="4">
        <n x="146"/>
        <n x="136"/>
        <n x="158"/>
        <n x="2"/>
      </t>
    </mdx>
    <mdx n="128" f="v">
      <t c="5">
        <n x="177"/>
        <n x="152"/>
        <n x="132"/>
        <n x="131"/>
        <n x="153" s="1"/>
      </t>
    </mdx>
    <mdx n="128" f="v">
      <t c="5">
        <n x="177"/>
        <n x="154"/>
        <n x="129"/>
        <n x="130"/>
        <n x="136"/>
      </t>
    </mdx>
    <mdx n="128" f="v">
      <t c="5">
        <n x="177"/>
        <n x="129"/>
        <n x="175" s="1"/>
        <n x="130"/>
        <n x="2"/>
      </t>
    </mdx>
    <mdx n="128" f="v">
      <t c="7">
        <n x="177"/>
        <n x="2"/>
        <n x="129"/>
        <n x="130"/>
        <n x="2"/>
        <n x="135"/>
        <n x="150"/>
      </t>
    </mdx>
    <mdx n="128" f="v">
      <t c="7">
        <n x="177"/>
        <n x="129"/>
        <n x="130"/>
        <n x="2"/>
        <n x="133"/>
        <n x="150"/>
        <n x="165"/>
      </t>
    </mdx>
    <mdx n="128" f="v">
      <t c="6">
        <n x="177"/>
        <n x="152"/>
        <n x="154"/>
        <n x="131"/>
        <n x="191" s="1"/>
        <n x="156"/>
      </t>
    </mdx>
    <mdx n="128" f="v">
      <t c="6">
        <n x="177"/>
        <n x="129"/>
        <n x="142"/>
        <n x="131"/>
        <n x="2"/>
        <n x="134"/>
      </t>
    </mdx>
    <mdx n="128" f="v">
      <t c="6">
        <n x="177"/>
        <n x="170" s="1"/>
        <n x="154"/>
        <n x="130"/>
        <n x="2"/>
        <n x="140" s="1"/>
      </t>
    </mdx>
    <mdx n="128" f="v">
      <t c="7">
        <n x="177"/>
        <n x="129"/>
        <n x="2"/>
        <n x="130"/>
        <n x="2"/>
        <n x="133"/>
        <n x="150"/>
      </t>
    </mdx>
    <mdx n="128" f="v">
      <t c="6">
        <n x="177"/>
        <n x="170" s="1"/>
        <n x="154"/>
        <n x="130"/>
        <n x="2"/>
        <n x="139" s="1"/>
      </t>
    </mdx>
    <mdx n="128" f="v">
      <t c="6">
        <n x="177"/>
        <n x="129"/>
        <n x="130"/>
        <n x="2"/>
        <n x="130"/>
        <n x="135"/>
      </t>
    </mdx>
    <mdx n="128" f="v">
      <t c="5">
        <n x="177"/>
        <n x="154"/>
        <n x="130"/>
        <n x="166" s="1"/>
        <n x="140" s="1"/>
      </t>
    </mdx>
    <mdx n="128" f="v">
      <t c="6">
        <n x="177"/>
        <n x="169"/>
        <n x="154"/>
        <n x="130"/>
        <n x="2"/>
        <n x="136"/>
      </t>
    </mdx>
    <mdx n="128" f="v">
      <t c="5">
        <n x="177"/>
        <n x="141"/>
        <n x="188"/>
        <n x="130"/>
        <n x="2"/>
      </t>
    </mdx>
    <mdx n="128" f="v">
      <t c="6">
        <n x="177"/>
        <n x="152"/>
        <n x="2"/>
        <n x="136"/>
        <n x="187"/>
        <n x="172"/>
      </t>
    </mdx>
    <mdx n="128" f="v">
      <t c="6">
        <n x="186" s="1"/>
        <n x="183"/>
        <n x="142"/>
        <n x="131"/>
        <n x="134"/>
        <n x="157"/>
      </t>
    </mdx>
    <mdx n="128" f="v">
      <t c="6">
        <n x="177"/>
        <n x="155"/>
        <n x="130"/>
        <n x="2"/>
        <n x="133"/>
        <n x="156"/>
      </t>
    </mdx>
    <mdx n="128" f="v">
      <t c="7">
        <n x="177"/>
        <n x="129"/>
        <n x="129"/>
        <n x="130"/>
        <n x="157"/>
        <n x="150"/>
        <n x="164" s="1"/>
      </t>
    </mdx>
    <mdx n="128" f="v">
      <t c="7">
        <n x="189" s="1"/>
        <n x="2"/>
        <n x="142"/>
        <n x="131"/>
        <n x="133"/>
        <n x="150"/>
        <n x="165"/>
      </t>
    </mdx>
    <mdx n="128" f="v">
      <t c="7">
        <n x="177"/>
        <n x="183"/>
        <n x="132"/>
        <n x="131"/>
        <n x="132"/>
        <n x="131"/>
        <n x="162"/>
      </t>
    </mdx>
    <mdx n="128" f="v">
      <t c="7">
        <n x="189" s="1"/>
        <n x="2"/>
        <n x="142"/>
        <n x="131"/>
        <n x="169"/>
        <n x="150"/>
        <n x="184"/>
      </t>
    </mdx>
    <mdx n="128" f="v">
      <t c="5">
        <n x="177"/>
        <n x="183"/>
        <n x="142"/>
        <n x="131"/>
        <n x="134"/>
      </t>
    </mdx>
    <mdx n="128" f="v">
      <t c="6">
        <n x="177"/>
        <n x="2"/>
        <n x="132"/>
        <n x="130"/>
        <n x="2"/>
        <n x="172"/>
      </t>
    </mdx>
    <mdx n="128" f="v">
      <t c="5">
        <n x="127"/>
        <n x="129"/>
        <n x="130"/>
        <n x="2"/>
        <n x="185" s="1"/>
      </t>
    </mdx>
    <mdx n="128" f="v">
      <t c="6">
        <n x="177"/>
        <n x="129"/>
        <n x="142"/>
        <n x="131"/>
        <n x="149" s="1"/>
        <n x="140" s="1"/>
      </t>
    </mdx>
    <mdx n="128" f="v">
      <t c="7">
        <n x="177"/>
        <n x="129"/>
        <n x="130"/>
        <n x="2"/>
        <n x="2"/>
        <n x="134"/>
        <n x="143"/>
      </t>
    </mdx>
    <mdx n="128" f="v">
      <t c="5">
        <n x="177"/>
        <n x="129"/>
        <n x="129"/>
        <n x="130"/>
        <n x="144" s="1"/>
      </t>
    </mdx>
    <mdx n="128" f="v">
      <t c="6">
        <n x="177"/>
        <n x="129"/>
        <n x="175" s="1"/>
        <n x="130"/>
        <n x="2"/>
        <n x="150"/>
      </t>
    </mdx>
    <mdx n="128" f="v">
      <t c="5">
        <n x="177"/>
        <n x="2"/>
        <n x="130"/>
        <n x="2"/>
        <n x="133"/>
      </t>
    </mdx>
    <mdx n="128" f="v">
      <t c="5">
        <n x="177"/>
        <n x="129"/>
        <n x="130"/>
        <n x="2"/>
        <n x="166" s="1"/>
      </t>
    </mdx>
    <mdx n="128" f="v">
      <t c="5">
        <n x="127"/>
        <n x="129"/>
        <n x="130"/>
        <n x="2"/>
        <n x="133"/>
      </t>
    </mdx>
    <mdx n="128" f="v">
      <t c="7">
        <n x="177"/>
        <n x="2"/>
        <n x="129"/>
        <n x="130"/>
        <n x="2"/>
        <n x="133"/>
        <n x="156"/>
      </t>
    </mdx>
    <mdx n="128" f="v">
      <t c="6">
        <n x="177"/>
        <n x="129"/>
        <n x="130"/>
        <n x="2"/>
        <n x="185" s="1"/>
        <n x="185" s="1"/>
      </t>
    </mdx>
    <mdx n="128" f="v">
      <t c="7">
        <n x="177"/>
        <n x="152"/>
        <n x="2"/>
        <n x="133"/>
        <n x="150"/>
        <n x="150"/>
        <n x="156"/>
      </t>
    </mdx>
    <mdx n="128" f="v">
      <t c="7">
        <n x="177"/>
        <n x="170" s="1"/>
        <n x="154"/>
        <n x="130"/>
        <n x="2"/>
        <n x="133"/>
        <n x="161"/>
      </t>
    </mdx>
    <mdx n="128" f="v">
      <t c="7">
        <n x="177"/>
        <n x="129"/>
        <n x="142"/>
        <n x="130"/>
        <n x="2"/>
        <n x="133"/>
        <n x="161"/>
      </t>
    </mdx>
    <mdx n="128" f="v">
      <t c="7">
        <n x="177"/>
        <n x="192"/>
        <n x="130"/>
        <n x="2"/>
        <n x="193"/>
        <n x="147"/>
        <n x="143"/>
      </t>
    </mdx>
    <mdx n="128" f="v">
      <t c="6">
        <n x="177"/>
        <n x="170" s="1"/>
        <n x="154"/>
        <n x="131"/>
        <n x="140" s="1"/>
        <n x="140" s="1"/>
      </t>
    </mdx>
    <mdx n="128" f="v">
      <t c="6">
        <n x="177"/>
        <n x="174"/>
        <n x="142"/>
        <n x="2"/>
        <n x="134"/>
        <n x="135"/>
      </t>
    </mdx>
    <mdx n="128" f="v">
      <t c="6">
        <n x="177"/>
        <n x="174"/>
        <n x="129"/>
        <n x="130"/>
        <n x="190"/>
        <n x="136"/>
      </t>
    </mdx>
    <mdx n="128" f="v">
      <t c="6">
        <n x="177"/>
        <n x="170" s="1"/>
        <n x="154"/>
        <n x="130"/>
        <n x="2"/>
        <n x="135"/>
      </t>
    </mdx>
    <mdx n="128" f="v">
      <t c="6">
        <n x="177"/>
        <n x="129"/>
        <n x="130"/>
        <n x="2"/>
        <n x="133"/>
        <n x="160"/>
      </t>
    </mdx>
    <mdx n="128" f="v">
      <t c="5">
        <n x="177"/>
        <n x="2"/>
        <n x="142"/>
        <n x="131"/>
        <n x="147"/>
      </t>
    </mdx>
    <mdx n="128" f="v">
      <t c="6">
        <n x="177"/>
        <n x="183"/>
        <n x="132"/>
        <n x="131"/>
        <n x="149" s="1"/>
        <n x="145"/>
      </t>
    </mdx>
    <mdx n="128" f="v">
      <t c="5">
        <n x="177"/>
        <n x="152"/>
        <n x="175" s="1"/>
        <n x="2"/>
        <n x="149" s="1"/>
      </t>
    </mdx>
    <mdx n="128" f="v">
      <t c="7">
        <n x="177"/>
        <n x="129"/>
        <n x="175" s="1"/>
        <n x="130"/>
        <n x="2"/>
        <n x="150"/>
        <n x="162"/>
      </t>
    </mdx>
    <mdx n="128" f="v">
      <t c="6">
        <n x="177"/>
        <n x="129"/>
        <n x="142"/>
        <n x="131"/>
        <n x="191" s="1"/>
        <n x="156"/>
      </t>
    </mdx>
    <mdx n="128" f="v">
      <t c="6">
        <n x="177"/>
        <n x="152"/>
        <n x="130"/>
        <n x="2"/>
        <n x="133"/>
        <n x="150"/>
      </t>
    </mdx>
    <mdx n="128" f="v">
      <t c="6">
        <n x="177"/>
        <n x="2"/>
        <n x="132"/>
        <n x="2"/>
        <n x="144" s="1"/>
        <n x="133"/>
      </t>
    </mdx>
    <mdx n="0" f="v">
      <t c="8">
        <n x="1"/>
        <n x="60"/>
        <n x="177"/>
        <n x="20"/>
        <n x="2"/>
        <n x="5"/>
        <n x="21"/>
        <n x="58"/>
      </t>
    </mdx>
    <mdx n="128" f="v">
      <t c="7">
        <n x="177"/>
        <n x="151" s="1"/>
        <n x="142"/>
        <n x="131"/>
        <n x="147"/>
        <n x="147"/>
        <n x="171"/>
      </t>
    </mdx>
    <mdx n="128" f="v">
      <t c="6">
        <n x="177"/>
        <n x="183"/>
        <n x="132"/>
        <n x="130"/>
        <n x="2"/>
        <n x="145"/>
      </t>
    </mdx>
    <mdx n="0" f="v">
      <t c="6">
        <n x="11"/>
        <n x="194"/>
        <n x="12"/>
        <n x="16"/>
        <n x="2"/>
        <n x="13"/>
      </t>
    </mdx>
    <mdx n="0" f="v">
      <t c="4">
        <n x="11"/>
        <n x="8"/>
        <n x="2"/>
        <n x="194"/>
      </t>
    </mdx>
    <mdx n="0" f="v">
      <t c="4">
        <n x="11"/>
        <n x="7"/>
        <n x="2"/>
        <n x="194"/>
      </t>
    </mdx>
    <mdx n="0" f="v">
      <t c="6">
        <n x="11"/>
        <n x="194"/>
        <n x="12"/>
        <n x="14"/>
        <n x="2"/>
        <n x="15"/>
      </t>
    </mdx>
    <mdx n="0" f="v">
      <t c="6">
        <n x="11"/>
        <n x="194"/>
        <n x="12"/>
        <n x="16"/>
        <n x="2"/>
        <n x="15"/>
      </t>
    </mdx>
    <mdx n="0" f="v">
      <t c="6">
        <n x="11"/>
        <n x="194"/>
        <n x="12"/>
        <n x="14"/>
        <n x="2"/>
        <n x="13"/>
      </t>
    </mdx>
    <mdx n="0" f="v">
      <t c="6">
        <n x="5"/>
        <n x="194"/>
        <n x="1"/>
        <n x="2"/>
        <n x="61"/>
        <n x="62"/>
      </t>
    </mdx>
    <mdx n="0" f="v">
      <t c="6">
        <n x="5"/>
        <n x="194"/>
        <n x="1"/>
        <n x="2"/>
        <n x="61"/>
        <n x="63"/>
      </t>
    </mdx>
    <mdx n="0" f="v">
      <t c="6">
        <n x="64"/>
        <n x="194"/>
        <n x="65"/>
        <n x="2"/>
        <n x="61"/>
        <n x="62"/>
      </t>
    </mdx>
    <mdx n="0" f="v">
      <t c="6">
        <n x="64"/>
        <n x="194"/>
        <n x="65"/>
        <n x="2"/>
        <n x="61"/>
        <n x="63"/>
      </t>
    </mdx>
    <mdx n="0" f="v">
      <t c="5">
        <n x="2"/>
        <n x="194"/>
        <n x="49"/>
        <n x="1"/>
        <n x="5"/>
      </t>
    </mdx>
    <mdx n="0" f="v">
      <t c="10">
        <n x="1"/>
        <n x="194"/>
        <n x="10"/>
        <n x="3"/>
        <n x="4"/>
        <n x="12"/>
        <n x="2"/>
        <n x="6"/>
        <n x="17"/>
        <n x="51"/>
      </t>
    </mdx>
    <mdx n="0" f="v">
      <t c="5">
        <n x="2"/>
        <n x="127"/>
        <n x="49"/>
        <n x="1"/>
        <n x="5"/>
      </t>
    </mdx>
    <mdx n="0" f="v">
      <t c="4">
        <n x="11"/>
        <n x="8"/>
        <n x="2"/>
        <n x="127"/>
      </t>
    </mdx>
    <mdx n="0" f="v">
      <t c="4">
        <n x="11"/>
        <n x="7"/>
        <n x="2"/>
        <n x="127"/>
      </t>
    </mdx>
    <mdx n="0" f="v">
      <t c="6">
        <n x="11"/>
        <n x="127"/>
        <n x="12"/>
        <n x="16"/>
        <n x="2"/>
        <n x="15"/>
      </t>
    </mdx>
    <mdx n="0" f="v">
      <t c="6">
        <n x="11"/>
        <n x="127"/>
        <n x="12"/>
        <n x="14"/>
        <n x="2"/>
        <n x="15"/>
      </t>
    </mdx>
    <mdx n="0" f="v">
      <t c="6">
        <n x="11"/>
        <n x="127"/>
        <n x="12"/>
        <n x="16"/>
        <n x="2"/>
        <n x="13"/>
      </t>
    </mdx>
    <mdx n="0" f="v">
      <t c="6">
        <n x="11"/>
        <n x="127"/>
        <n x="12"/>
        <n x="14"/>
        <n x="2"/>
        <n x="13"/>
      </t>
    </mdx>
    <mdx n="128" f="v">
      <t c="7">
        <n x="194"/>
        <n x="176"/>
        <n x="132"/>
        <n x="158"/>
        <n x="2"/>
        <n x="134"/>
        <n x="196"/>
      </t>
    </mdx>
    <mdx n="128" f="v">
      <t c="7">
        <n x="194"/>
        <n x="176"/>
        <n x="132"/>
        <n x="158"/>
        <n x="2"/>
        <n x="134"/>
        <n x="198"/>
      </t>
    </mdx>
    <mdx n="0" f="v">
      <t c="7">
        <n x="1"/>
        <n x="47"/>
        <n x="194"/>
        <n x="48"/>
        <n x="2"/>
        <n x="5"/>
        <n x="58"/>
      </t>
    </mdx>
    <mdx n="0" f="v">
      <t c="7">
        <n x="1"/>
        <n x="39"/>
        <n x="194"/>
        <n x="40"/>
        <n x="2"/>
        <n x="5"/>
        <n x="58"/>
      </t>
    </mdx>
    <mdx n="0" f="v">
      <t c="7">
        <n x="1"/>
        <n x="43"/>
        <n x="194"/>
        <n x="40"/>
        <n x="2"/>
        <n x="5"/>
        <n x="58"/>
      </t>
    </mdx>
    <mdx n="0" f="v">
      <t c="7">
        <n x="1"/>
        <n x="38"/>
        <n x="194"/>
        <n x="36"/>
        <n x="2"/>
        <n x="18"/>
        <n x="58"/>
      </t>
    </mdx>
    <mdx n="0" f="v">
      <t c="7">
        <n x="1"/>
        <n x="46"/>
        <n x="194"/>
        <n x="36"/>
        <n x="2"/>
        <n x="18"/>
        <n x="58"/>
      </t>
    </mdx>
    <mdx n="0" f="v">
      <t c="7">
        <n x="1"/>
        <n x="41"/>
        <n x="194"/>
        <n x="35"/>
        <n x="2"/>
        <n x="18"/>
        <n x="58"/>
      </t>
    </mdx>
    <mdx n="0" f="v">
      <t c="7">
        <n x="1"/>
        <n x="34"/>
        <n x="194"/>
        <n x="35"/>
        <n x="2"/>
        <n x="18"/>
        <n x="58"/>
      </t>
    </mdx>
    <mdx n="0" f="v">
      <t c="7">
        <n x="1"/>
        <n x="33"/>
        <n x="194"/>
        <n x="36"/>
        <n x="2"/>
        <n x="18"/>
        <n x="58"/>
      </t>
    </mdx>
    <mdx n="0" f="v">
      <t c="7">
        <n x="1"/>
        <n x="45"/>
        <n x="194"/>
        <n x="31"/>
        <n x="2"/>
        <n x="18"/>
        <n x="58"/>
      </t>
    </mdx>
    <mdx n="0" f="v">
      <t c="7">
        <n x="1"/>
        <n x="42"/>
        <n x="194"/>
        <n x="25"/>
        <n x="2"/>
        <n x="18"/>
        <n x="58"/>
      </t>
    </mdx>
    <mdx n="0" f="v">
      <t c="7">
        <n x="1"/>
        <n x="32"/>
        <n x="194"/>
        <n x="25"/>
        <n x="2"/>
        <n x="18"/>
        <n x="58"/>
      </t>
    </mdx>
    <mdx n="0" f="v">
      <t c="7">
        <n x="1"/>
        <n x="167"/>
        <n x="194"/>
        <n x="125"/>
        <n x="2"/>
        <n x="18"/>
        <n x="58"/>
      </t>
    </mdx>
    <mdx n="0" f="v">
      <t c="7">
        <n x="1"/>
        <n x="37"/>
        <n x="194"/>
        <n x="25"/>
        <n x="2"/>
        <n x="18"/>
        <n x="58"/>
      </t>
    </mdx>
    <mdx n="0" f="v">
      <t c="7">
        <n x="1"/>
        <n x="30"/>
        <n x="194"/>
        <n x="20"/>
        <n x="2"/>
        <n x="18"/>
        <n x="58"/>
      </t>
    </mdx>
    <mdx n="0" f="v">
      <t c="7">
        <n x="1"/>
        <n x="44"/>
        <n x="194"/>
        <n x="20"/>
        <n x="2"/>
        <n x="18"/>
        <n x="58"/>
      </t>
    </mdx>
    <mdx n="0" f="v">
      <t c="7">
        <n x="1"/>
        <n x="28"/>
        <n x="194"/>
        <n x="29"/>
        <n x="2"/>
        <n x="18"/>
        <n x="58"/>
      </t>
    </mdx>
    <mdx n="0" f="v">
      <t c="7">
        <n x="1"/>
        <n x="24"/>
        <n x="194"/>
        <n x="25"/>
        <n x="2"/>
        <n x="18"/>
        <n x="58"/>
      </t>
    </mdx>
    <mdx n="0" f="v">
      <t c="8">
        <n x="1"/>
        <n x="23"/>
        <n x="194"/>
        <n x="20"/>
        <n x="2"/>
        <n x="5"/>
        <n x="21"/>
        <n x="58"/>
      </t>
    </mdx>
    <mdx n="0" f="v">
      <t c="8">
        <n x="1"/>
        <n x="23"/>
        <n x="194"/>
        <n x="20"/>
        <n x="2"/>
        <n x="5"/>
        <n x="22"/>
        <n x="58"/>
      </t>
    </mdx>
    <mdx n="0" f="v">
      <t c="8">
        <n x="1"/>
        <n x="19"/>
        <n x="194"/>
        <n x="20"/>
        <n x="2"/>
        <n x="5"/>
        <n x="21"/>
        <n x="58"/>
      </t>
    </mdx>
    <mdx n="0" f="v">
      <t c="8">
        <n x="1"/>
        <n x="19"/>
        <n x="194"/>
        <n x="20"/>
        <n x="2"/>
        <n x="5"/>
        <n x="22"/>
        <n x="58"/>
      </t>
    </mdx>
    <mdx n="0" f="v">
      <t c="8">
        <n x="1"/>
        <n x="60"/>
        <n x="194"/>
        <n x="20"/>
        <n x="2"/>
        <n x="5"/>
        <n x="21"/>
        <n x="58"/>
      </t>
    </mdx>
    <mdx n="0" f="v">
      <t c="8">
        <n x="1"/>
        <n x="60"/>
        <n x="194"/>
        <n x="20"/>
        <n x="2"/>
        <n x="5"/>
        <n x="22"/>
        <n x="58"/>
      </t>
    </mdx>
    <mdx n="0" f="v">
      <t c="5">
        <n x="2"/>
        <n x="177"/>
        <n x="49"/>
        <n x="1"/>
        <n x="5"/>
      </t>
    </mdx>
    <mdx n="0" f="v">
      <t c="4">
        <n x="11"/>
        <n x="8"/>
        <n x="2"/>
        <n x="177"/>
      </t>
    </mdx>
    <mdx n="0" f="v">
      <t c="6">
        <n x="5"/>
        <n x="127"/>
        <n x="1"/>
        <n x="2"/>
        <n x="61"/>
        <n x="62"/>
      </t>
    </mdx>
    <mdx n="0" f="v">
      <t c="4">
        <n x="11"/>
        <n x="7"/>
        <n x="2"/>
        <n x="177"/>
      </t>
    </mdx>
    <mdx n="0" f="v">
      <t c="6">
        <n x="11"/>
        <n x="177"/>
        <n x="12"/>
        <n x="16"/>
        <n x="2"/>
        <n x="15"/>
      </t>
    </mdx>
    <mdx n="0" f="v">
      <t c="6">
        <n x="11"/>
        <n x="177"/>
        <n x="12"/>
        <n x="14"/>
        <n x="2"/>
        <n x="13"/>
      </t>
    </mdx>
    <mdx n="128" f="v">
      <t c="5">
        <n x="194"/>
        <n x="176"/>
        <n x="132"/>
        <n x="158"/>
        <n x="2"/>
      </t>
    </mdx>
    <mdx n="128" f="v">
      <t c="6">
        <n x="194"/>
        <n x="176"/>
        <n x="132"/>
        <n x="158"/>
        <n x="2"/>
        <n x="203" s="1"/>
      </t>
    </mdx>
    <mdx n="128" f="v">
      <t c="5">
        <n x="194"/>
        <n x="2"/>
        <n x="132"/>
        <n x="131"/>
        <n x="168" s="1"/>
      </t>
    </mdx>
    <mdx n="128" f="v">
      <t c="7">
        <n x="194"/>
        <n x="176"/>
        <n x="132"/>
        <n x="158"/>
        <n x="2"/>
        <n x="134"/>
        <n x="200"/>
      </t>
    </mdx>
    <mdx n="128" f="v">
      <t c="7">
        <n x="194"/>
        <n x="176"/>
        <n x="132"/>
        <n x="158"/>
        <n x="2"/>
        <n x="134"/>
        <n x="199"/>
      </t>
    </mdx>
    <mdx n="0" f="v">
      <t c="6">
        <n x="5"/>
        <n x="127"/>
        <n x="1"/>
        <n x="2"/>
        <n x="61"/>
        <n x="63"/>
      </t>
    </mdx>
    <mdx n="0" f="v">
      <t c="6">
        <n x="64"/>
        <n x="127"/>
        <n x="65"/>
        <n x="2"/>
        <n x="61"/>
        <n x="62"/>
      </t>
    </mdx>
    <mdx n="0" f="v">
      <t c="6">
        <n x="64"/>
        <n x="127"/>
        <n x="65"/>
        <n x="2"/>
        <n x="61"/>
        <n x="63"/>
      </t>
    </mdx>
    <mdx n="0" f="v">
      <t c="6">
        <n x="5"/>
        <n x="177"/>
        <n x="1"/>
        <n x="2"/>
        <n x="61"/>
        <n x="63"/>
      </t>
    </mdx>
    <mdx n="0" f="v">
      <t c="6">
        <n x="64"/>
        <n x="177"/>
        <n x="65"/>
        <n x="2"/>
        <n x="61"/>
        <n x="62"/>
      </t>
    </mdx>
    <mdx n="0" f="v">
      <t c="6">
        <n x="64"/>
        <n x="177"/>
        <n x="65"/>
        <n x="2"/>
        <n x="61"/>
        <n x="63"/>
      </t>
    </mdx>
    <mdx n="0" f="v">
      <t c="10">
        <n x="1"/>
        <n x="114"/>
        <n x="10"/>
        <n x="3"/>
        <n x="4"/>
        <n x="12"/>
        <n x="2"/>
        <n x="6"/>
        <n x="17"/>
        <n x="52"/>
      </t>
    </mdx>
    <mdx n="128" f="v">
      <t c="5">
        <n x="194"/>
        <n x="129"/>
        <n x="132"/>
        <n x="131"/>
        <n x="195" s="1"/>
      </t>
    </mdx>
    <mdx n="0" f="v">
      <t c="6">
        <n x="5"/>
        <n x="205"/>
        <n x="1"/>
        <n x="2"/>
        <n x="61"/>
        <n x="62"/>
      </t>
    </mdx>
    <mdx n="0" f="v">
      <t c="4">
        <n x="2"/>
        <n x="205"/>
        <n x="49"/>
        <n x="1"/>
      </t>
    </mdx>
    <mdx n="0" f="v">
      <t c="10">
        <n x="1"/>
        <n x="205"/>
        <n x="10"/>
        <n x="3"/>
        <n x="4"/>
        <n x="12"/>
        <n x="2"/>
        <n x="6"/>
        <n x="17"/>
        <n x="51"/>
      </t>
    </mdx>
    <mdx n="0" f="v">
      <t c="8" si="208">
        <n x="206"/>
        <n x="205"/>
        <n x="3"/>
        <n x="4"/>
        <n x="2"/>
        <n x="10"/>
        <n x="207"/>
        <n x="204"/>
      </t>
    </mdx>
    <mdx n="0" f="v">
      <t c="6">
        <n x="11"/>
        <n x="205"/>
        <n x="12"/>
        <n x="14"/>
        <n x="2"/>
        <n x="15"/>
      </t>
    </mdx>
    <mdx n="0" f="v">
      <t c="4">
        <n x="11"/>
        <n x="8"/>
        <n x="2"/>
        <n x="205"/>
      </t>
    </mdx>
    <mdx n="0" f="v">
      <t c="4">
        <n x="11"/>
        <n x="7"/>
        <n x="2"/>
        <n x="205"/>
      </t>
    </mdx>
    <mdx n="0" f="v">
      <t c="6">
        <n x="11"/>
        <n x="205"/>
        <n x="12"/>
        <n x="16"/>
        <n x="2"/>
        <n x="15"/>
      </t>
    </mdx>
    <mdx n="0" f="v">
      <t c="6">
        <n x="11"/>
        <n x="205"/>
        <n x="12"/>
        <n x="16"/>
        <n x="2"/>
        <n x="13"/>
      </t>
    </mdx>
    <mdx n="0" f="v">
      <t c="6">
        <n x="11"/>
        <n x="205"/>
        <n x="12"/>
        <n x="14"/>
        <n x="2"/>
        <n x="13"/>
      </t>
    </mdx>
    <mdx n="128" f="v">
      <t c="5">
        <n x="194"/>
        <n x="2"/>
        <n x="132"/>
        <n x="131"/>
        <n x="139" s="1"/>
      </t>
    </mdx>
    <mdx n="0" f="v">
      <t c="7">
        <n x="1"/>
        <n x="47"/>
        <n x="205"/>
        <n x="48"/>
        <n x="2"/>
        <n x="5"/>
        <n x="58"/>
      </t>
    </mdx>
    <mdx n="0" f="v">
      <t c="7">
        <n x="1"/>
        <n x="38"/>
        <n x="205"/>
        <n x="36"/>
        <n x="2"/>
        <n x="18"/>
        <n x="58"/>
      </t>
    </mdx>
    <mdx n="0" f="v">
      <t c="7">
        <n x="1"/>
        <n x="46"/>
        <n x="205"/>
        <n x="36"/>
        <n x="2"/>
        <n x="18"/>
        <n x="58"/>
      </t>
    </mdx>
    <mdx n="0" f="v">
      <t c="7">
        <n x="1"/>
        <n x="32"/>
        <n x="205"/>
        <n x="25"/>
        <n x="2"/>
        <n x="18"/>
        <n x="58"/>
      </t>
    </mdx>
    <mdx n="0" f="v">
      <t c="8">
        <n x="1"/>
        <n x="19"/>
        <n x="205"/>
        <n x="20"/>
        <n x="2"/>
        <n x="5"/>
        <n x="21"/>
        <n x="58"/>
      </t>
    </mdx>
    <mdx n="128" f="v">
      <t c="4">
        <n x="194"/>
        <n x="2"/>
        <n x="132"/>
        <n x="131"/>
      </t>
    </mdx>
    <mdx n="128" f="v">
      <t c="5">
        <n x="194"/>
        <n x="129"/>
        <n x="130"/>
        <n x="131"/>
        <n x="153" s="1"/>
      </t>
    </mdx>
    <mdx n="128" f="v">
      <t c="6">
        <n x="194"/>
        <n x="176"/>
        <n x="142"/>
        <n x="158"/>
        <n x="2"/>
        <n x="134"/>
      </t>
    </mdx>
    <mdx n="128" f="v">
      <t c="6">
        <n x="194"/>
        <n x="176"/>
        <n x="132"/>
        <n x="158"/>
        <n x="2"/>
        <n x="136"/>
      </t>
    </mdx>
    <mdx n="128" f="v">
      <t c="7">
        <n x="194"/>
        <n x="141"/>
        <n x="129"/>
        <n x="130"/>
        <n x="2"/>
        <n x="134"/>
        <n x="135"/>
      </t>
    </mdx>
    <mdx n="128" f="v">
      <t c="6">
        <n x="194"/>
        <n x="129"/>
        <n x="130"/>
        <n x="2"/>
        <n x="2"/>
        <n x="140" s="1"/>
      </t>
    </mdx>
    <mdx n="128" f="v">
      <t c="6">
        <n x="194"/>
        <n x="2"/>
        <n x="132"/>
        <n x="2"/>
        <n x="139" s="1"/>
        <n x="140" s="1"/>
      </t>
    </mdx>
    <mdx n="128" f="v">
      <t c="7">
        <n x="194"/>
        <n x="2"/>
        <n x="154"/>
        <n x="130"/>
        <n x="2"/>
        <n x="133"/>
        <n x="150"/>
      </t>
    </mdx>
    <mdx n="128" f="v">
      <t c="6">
        <n x="194"/>
        <n x="129"/>
        <n x="130"/>
        <n x="130"/>
        <n x="134"/>
        <n x="156"/>
      </t>
    </mdx>
    <mdx n="128" f="v">
      <t c="7">
        <n x="194"/>
        <n x="151" s="1"/>
        <n x="129"/>
        <n x="131"/>
        <n x="2"/>
        <n x="133"/>
        <n x="161"/>
      </t>
    </mdx>
    <mdx n="128" f="v">
      <t c="7">
        <n x="194"/>
        <n x="141"/>
        <n x="129"/>
        <n x="130"/>
        <n x="2"/>
        <n x="134"/>
        <n x="161"/>
      </t>
    </mdx>
    <mdx n="128" f="v">
      <t c="7">
        <n x="194"/>
        <n x="151" s="1"/>
        <n x="129"/>
        <n x="130"/>
        <n x="2"/>
        <n x="147"/>
        <n x="143"/>
      </t>
    </mdx>
    <mdx n="128" f="v">
      <t c="7">
        <n x="194"/>
        <n x="2"/>
        <n x="132"/>
        <n x="131"/>
        <n x="2"/>
        <n x="147"/>
        <n x="171"/>
      </t>
    </mdx>
    <mdx n="128" f="v">
      <t c="6">
        <n x="194"/>
        <n x="129"/>
        <n x="130"/>
        <n x="130"/>
        <n x="2"/>
        <n x="140" s="1"/>
      </t>
    </mdx>
    <mdx n="128" f="v">
      <t c="6">
        <n x="194"/>
        <n x="129"/>
        <n x="132"/>
        <n x="2"/>
        <n x="2"/>
        <n x="140" s="1"/>
      </t>
    </mdx>
    <mdx n="128" f="v">
      <t c="6">
        <n x="194"/>
        <n x="141"/>
        <n x="129"/>
        <n x="130"/>
        <n x="2"/>
        <n x="135"/>
      </t>
    </mdx>
    <mdx n="128" f="v">
      <t c="7">
        <n x="194"/>
        <n x="2"/>
        <n x="132"/>
        <n x="131"/>
        <n x="2"/>
        <n x="145"/>
        <n x="150"/>
      </t>
    </mdx>
    <mdx n="128" f="v">
      <t c="6">
        <n x="194"/>
        <n x="154"/>
        <n x="130"/>
        <n x="130"/>
        <n x="144" s="1"/>
        <n x="166" s="1"/>
      </t>
    </mdx>
    <mdx n="128" f="v">
      <t c="6">
        <n x="194"/>
        <n x="129"/>
        <n x="130"/>
        <n x="2"/>
        <n x="2"/>
        <n x="139" s="1"/>
      </t>
    </mdx>
    <mdx n="128" f="v">
      <t c="6">
        <n x="194"/>
        <n x="2"/>
        <n x="130"/>
        <n x="130"/>
        <n x="2"/>
        <n x="156"/>
      </t>
    </mdx>
    <mdx n="128" f="v">
      <t c="6">
        <n x="194"/>
        <n x="129"/>
        <n x="154"/>
        <n x="130"/>
        <n x="134"/>
        <n x="135"/>
      </t>
    </mdx>
    <mdx n="128" f="v">
      <t c="5">
        <n x="194"/>
        <n x="129"/>
        <n x="130"/>
        <n x="2"/>
        <n x="140" s="1"/>
      </t>
    </mdx>
    <mdx n="128" f="v">
      <t c="6">
        <n x="194"/>
        <n x="151" s="1"/>
        <n x="129"/>
        <n x="2"/>
        <n x="147"/>
        <n x="135"/>
      </t>
    </mdx>
    <mdx n="128" f="v">
      <t c="5">
        <n x="194"/>
        <n x="2"/>
        <n x="132"/>
        <n x="131"/>
        <n x="140" s="1"/>
      </t>
    </mdx>
    <mdx n="128" f="v">
      <t c="6">
        <n x="201" s="1"/>
        <n x="176"/>
        <n x="142"/>
        <n x="158"/>
        <n x="2"/>
        <n x="134"/>
      </t>
    </mdx>
    <mdx n="128" f="v">
      <t c="7">
        <n x="194"/>
        <n x="176"/>
        <n x="132"/>
        <n x="158"/>
        <n x="2"/>
        <n x="209" s="1"/>
        <n x="210"/>
      </t>
    </mdx>
    <mdx n="128" f="v">
      <t c="5">
        <n x="194"/>
        <n x="154"/>
        <n x="130"/>
        <n x="2"/>
        <n x="144" s="1"/>
      </t>
    </mdx>
    <mdx n="128" f="v">
      <t c="5">
        <n x="194"/>
        <n x="129"/>
        <n x="130"/>
        <n x="2"/>
        <n x="166" s="1"/>
      </t>
    </mdx>
    <mdx n="128" f="v">
      <t c="6">
        <n x="194"/>
        <n x="129"/>
        <n x="130"/>
        <n x="2"/>
        <n x="136"/>
        <n x="145"/>
      </t>
    </mdx>
    <mdx n="128" f="v">
      <t c="6">
        <n x="194"/>
        <n x="129"/>
        <n x="132"/>
        <n x="2"/>
        <n x="134"/>
        <n x="146"/>
      </t>
    </mdx>
    <mdx n="128" f="v">
      <t c="6">
        <n x="194"/>
        <n x="2"/>
        <n x="130"/>
        <n x="131"/>
        <n x="134"/>
        <n x="157"/>
      </t>
    </mdx>
    <mdx n="128" f="v">
      <t c="6">
        <n x="194"/>
        <n x="2"/>
        <n x="132"/>
        <n x="131"/>
        <n x="153" s="1"/>
        <n x="160"/>
      </t>
    </mdx>
    <mdx n="128" f="v">
      <t c="5">
        <n x="194"/>
        <n x="129"/>
        <n x="130"/>
        <n x="2"/>
        <n x="139" s="1"/>
      </t>
    </mdx>
    <mdx n="128" f="v">
      <t c="6">
        <n x="194"/>
        <n x="129"/>
        <n x="132"/>
        <n x="131"/>
        <n x="134"/>
        <n x="148"/>
      </t>
    </mdx>
    <mdx n="128" f="v">
      <t c="5">
        <n x="194"/>
        <n x="2"/>
        <n x="132"/>
        <n x="2"/>
        <n x="144" s="1"/>
      </t>
    </mdx>
    <mdx n="128" f="v">
      <t c="6">
        <n x="194"/>
        <n x="2"/>
        <n x="132"/>
        <n x="131"/>
        <n x="2"/>
        <n x="145"/>
      </t>
    </mdx>
    <mdx n="128" f="v">
      <t c="6">
        <n x="194"/>
        <n x="2"/>
        <n x="132"/>
        <n x="130"/>
        <n x="134"/>
        <n x="146"/>
      </t>
    </mdx>
    <mdx n="128" f="v">
      <t c="6">
        <n x="194"/>
        <n x="151" s="1"/>
        <n x="129"/>
        <n x="131"/>
        <n x="134"/>
        <n x="160"/>
      </t>
    </mdx>
    <mdx n="128" f="v">
      <t c="6">
        <n x="194"/>
        <n x="151" s="1"/>
        <n x="129"/>
        <n x="131"/>
        <n x="2"/>
        <n x="133"/>
      </t>
    </mdx>
    <mdx n="128" f="v">
      <t c="7">
        <n x="194"/>
        <n x="176"/>
        <n x="142"/>
        <n x="158"/>
        <n x="2"/>
        <n x="134"/>
        <n x="202"/>
      </t>
    </mdx>
    <mdx n="128" f="v">
      <t c="7">
        <n x="194"/>
        <n x="176"/>
        <n x="132"/>
        <n x="158"/>
        <n x="2"/>
        <n x="134"/>
        <n x="211"/>
      </t>
    </mdx>
    <mdx n="128" f="v">
      <t c="7">
        <n x="201" s="1"/>
        <n x="176"/>
        <n x="142"/>
        <n x="158"/>
        <n x="2"/>
        <n x="134"/>
        <n x="212"/>
      </t>
    </mdx>
    <mdx n="128" f="v">
      <t c="5">
        <n x="194"/>
        <n x="170" s="1"/>
        <n x="130"/>
        <n x="2"/>
        <n x="149" s="1"/>
      </t>
    </mdx>
    <mdx n="128" f="v">
      <t c="7">
        <n x="194"/>
        <n x="129"/>
        <n x="130"/>
        <n x="2"/>
        <n x="133"/>
        <n x="150"/>
        <n x="164" s="1"/>
      </t>
    </mdx>
    <mdx n="128" f="v">
      <t c="7">
        <n x="194"/>
        <n x="129"/>
        <n x="154"/>
        <n x="130"/>
        <n x="149" s="1"/>
        <n x="150"/>
        <n x="163" s="1"/>
      </t>
    </mdx>
    <mdx n="128" f="v">
      <t c="6">
        <n x="194"/>
        <n x="129"/>
        <n x="130"/>
        <n x="2"/>
        <n x="133"/>
        <n x="156"/>
      </t>
    </mdx>
    <mdx n="128" f="v">
      <t c="6">
        <n x="194"/>
        <n x="170" s="1"/>
        <n x="132"/>
        <n x="2"/>
        <n x="133"/>
        <n x="161"/>
      </t>
    </mdx>
    <mdx n="128" f="v">
      <t c="7">
        <n x="194"/>
        <n x="129"/>
        <n x="150"/>
        <n x="2"/>
        <n x="132"/>
        <n x="131"/>
        <n x="165"/>
      </t>
    </mdx>
    <mdx n="128" f="v">
      <t c="7">
        <n x="194"/>
        <n x="151" s="1"/>
        <n x="130"/>
        <n x="2"/>
        <n x="132"/>
        <n x="150"/>
        <n x="162"/>
      </t>
    </mdx>
    <mdx n="128" f="v">
      <t c="7">
        <n x="194"/>
        <n x="133"/>
        <n x="150"/>
        <n x="2"/>
        <n x="132"/>
        <n x="131"/>
        <n x="184"/>
      </t>
    </mdx>
    <mdx n="128" f="v">
      <t c="6">
        <n x="194"/>
        <n x="2"/>
        <n x="132"/>
        <n x="131"/>
        <n x="133"/>
        <n x="134"/>
      </t>
    </mdx>
    <mdx n="128" f="v">
      <t c="7">
        <n x="194"/>
        <n x="151" s="1"/>
        <n x="129"/>
        <n x="130"/>
        <n x="2"/>
        <n x="131"/>
        <n x="165"/>
      </t>
    </mdx>
    <mdx n="128" f="v">
      <t c="7">
        <n x="194"/>
        <n x="151" s="1"/>
        <n x="129"/>
        <n x="2"/>
        <n x="132"/>
        <n x="131"/>
        <n x="162"/>
      </t>
    </mdx>
    <mdx n="128" f="v">
      <t c="5">
        <n x="194"/>
        <n x="129"/>
        <n x="132"/>
        <n x="131"/>
        <n x="149" s="1"/>
      </t>
    </mdx>
    <mdx n="128" f="v">
      <t c="5">
        <n x="194"/>
        <n x="129"/>
        <n x="130"/>
        <n x="2"/>
        <n x="136"/>
      </t>
    </mdx>
    <mdx n="128" f="v">
      <t c="5">
        <n x="194"/>
        <n x="129"/>
        <n x="132"/>
        <n x="131"/>
        <n x="185" s="1"/>
      </t>
    </mdx>
    <mdx n="128" f="v">
      <t c="7">
        <n x="201" s="1"/>
        <n x="176"/>
        <n x="142"/>
        <n x="158"/>
        <n x="2"/>
        <n x="136"/>
        <n x="197"/>
      </t>
    </mdx>
    <mdx n="128" f="v">
      <t c="6">
        <n x="194"/>
        <n x="2"/>
        <n x="132"/>
        <n x="2"/>
        <n x="136"/>
        <n x="172"/>
      </t>
    </mdx>
    <mdx n="128" f="v">
      <t c="6">
        <n x="194"/>
        <n x="129"/>
        <n x="130"/>
        <n x="2"/>
        <n x="134"/>
        <n x="137"/>
      </t>
    </mdx>
    <mdx n="128" f="v">
      <t c="5">
        <n x="194"/>
        <n x="129"/>
        <n x="130"/>
        <n x="2"/>
        <n x="153" s="1"/>
      </t>
    </mdx>
    <mdx n="128" f="v">
      <t c="6">
        <n x="205"/>
        <n x="129"/>
        <n x="130"/>
        <n x="2"/>
        <n x="134"/>
        <n x="146"/>
      </t>
    </mdx>
    <mdx n="128" f="v">
      <t c="5">
        <n x="205"/>
        <n x="2"/>
        <n x="132"/>
        <n x="131"/>
        <n x="185" s="1"/>
      </t>
    </mdx>
    <mdx n="128" f="v">
      <t c="5">
        <n x="205"/>
        <n x="2"/>
        <n x="132"/>
        <n x="131"/>
        <n x="230" s="1"/>
      </t>
    </mdx>
    <mdx n="128" f="v">
      <t c="5">
        <n x="205"/>
        <n x="129"/>
        <n x="130"/>
        <n x="2"/>
        <n x="153" s="1"/>
      </t>
    </mdx>
    <mdx n="128" f="v">
      <t c="4">
        <n x="205"/>
        <n x="2"/>
        <n x="132"/>
        <n x="131"/>
      </t>
    </mdx>
    <mdx n="128" f="v">
      <t c="7">
        <n x="205"/>
        <n x="141"/>
        <n x="129"/>
        <n x="130"/>
        <n x="2"/>
        <n x="133"/>
        <n x="150"/>
      </t>
    </mdx>
    <mdx n="128" f="v">
      <t c="6">
        <n x="205"/>
        <n x="2"/>
        <n x="132"/>
        <n x="131"/>
        <n x="213"/>
        <n x="135"/>
      </t>
    </mdx>
    <mdx n="128" f="v">
      <t c="5">
        <n x="205"/>
        <n x="129"/>
        <n x="130"/>
        <n x="2"/>
        <n x="144" s="1"/>
      </t>
    </mdx>
    <mdx n="128" f="v">
      <t c="5">
        <n x="205"/>
        <n x="129"/>
        <n x="130"/>
        <n x="2"/>
        <n x="166" s="1"/>
      </t>
    </mdx>
    <mdx n="128" f="v">
      <t c="5">
        <n x="205"/>
        <n x="129"/>
        <n x="130"/>
        <n x="2"/>
        <n x="139" s="1"/>
      </t>
    </mdx>
    <mdx n="128" f="v">
      <t c="6">
        <n x="205"/>
        <n x="129"/>
        <n x="130"/>
        <n x="2"/>
        <n x="134"/>
        <n x="148"/>
      </t>
    </mdx>
    <mdx n="128" f="v">
      <t c="5">
        <n x="205"/>
        <n x="129"/>
        <n x="130"/>
        <n x="2"/>
        <n x="149" s="1"/>
      </t>
    </mdx>
    <mdx n="128" f="v">
      <t c="5">
        <n x="205"/>
        <n x="2"/>
        <n x="132"/>
        <n x="131"/>
        <n x="149" s="1"/>
      </t>
    </mdx>
    <mdx n="128" f="v">
      <t c="5">
        <n x="205"/>
        <n x="2"/>
        <n x="132"/>
        <n x="131"/>
        <n x="139" s="1"/>
      </t>
    </mdx>
    <mdx n="128" f="v">
      <t c="6">
        <n x="205"/>
        <n x="2"/>
        <n x="132"/>
        <n x="131"/>
        <n x="134"/>
        <n x="160"/>
      </t>
    </mdx>
    <mdx n="128" f="v">
      <t c="6">
        <n x="205"/>
        <n x="2"/>
        <n x="132"/>
        <n x="131"/>
        <n x="134"/>
        <n x="146"/>
      </t>
    </mdx>
    <mdx n="128" f="v">
      <t c="5">
        <n x="205"/>
        <n x="2"/>
        <n x="132"/>
        <n x="131"/>
        <n x="166" s="1"/>
      </t>
    </mdx>
    <mdx n="128" f="v">
      <t c="6">
        <n x="205"/>
        <n x="129"/>
        <n x="130"/>
        <n x="2"/>
        <n x="134"/>
        <n x="228"/>
      </t>
    </mdx>
    <mdx n="217" f="v">
      <t c="12">
        <n x="227"/>
        <n x="216"/>
        <n x="125"/>
        <n x="3"/>
        <n x="204"/>
        <n x="4"/>
        <n x="10"/>
        <n x="221"/>
        <n x="232"/>
        <n x="220"/>
        <n x="2"/>
        <n x="205"/>
      </t>
    </mdx>
    <mdx n="128" f="v">
      <t c="6">
        <n x="205"/>
        <n x="129"/>
        <n x="130"/>
        <n x="2"/>
        <n x="136"/>
        <n x="137"/>
      </t>
    </mdx>
    <mdx n="128" f="v">
      <t c="7">
        <n x="205"/>
        <n x="141"/>
        <n x="129"/>
        <n x="130"/>
        <n x="2"/>
        <n x="133"/>
        <n x="161"/>
      </t>
    </mdx>
    <mdx n="128" f="v">
      <t c="5">
        <n x="205"/>
        <n x="2"/>
        <n x="132"/>
        <n x="131"/>
        <n x="229" s="1"/>
      </t>
    </mdx>
    <mdx n="128" f="v">
      <t c="7">
        <n x="205"/>
        <n x="151" s="1"/>
        <n x="129"/>
        <n x="130"/>
        <n x="2"/>
        <n x="147"/>
        <n x="143"/>
      </t>
    </mdx>
    <mdx n="217" f="v">
      <t c="12">
        <n x="215"/>
        <n x="216"/>
        <n x="125"/>
        <n x="3"/>
        <n x="204"/>
        <n x="4"/>
        <n x="10"/>
        <n x="221"/>
        <n x="222" s="1"/>
        <n x="220"/>
        <n x="2"/>
        <n x="205"/>
      </t>
    </mdx>
    <mdx n="217" f="v">
      <t c="12">
        <n x="215"/>
        <n x="216"/>
        <n x="125"/>
        <n x="3"/>
        <n x="204"/>
        <n x="4"/>
        <n x="10"/>
        <n x="221"/>
        <n x="219"/>
        <n x="220"/>
        <n x="2"/>
        <n x="205"/>
      </t>
    </mdx>
    <mdx n="128" f="v">
      <t c="5">
        <n x="205"/>
        <n x="2"/>
        <n x="132"/>
        <n x="131"/>
        <n x="153" s="1"/>
      </t>
    </mdx>
    <mdx n="217" f="v">
      <t c="12">
        <n x="215"/>
        <n x="216"/>
        <n x="125"/>
        <n x="3"/>
        <n x="204"/>
        <n x="4"/>
        <n x="10"/>
        <n x="221"/>
        <n x="226" s="1"/>
        <n x="220"/>
        <n x="2"/>
        <n x="205"/>
      </t>
    </mdx>
    <mdx n="217" f="v">
      <t c="12">
        <n x="215"/>
        <n x="216"/>
        <n x="125"/>
        <n x="3"/>
        <n x="204"/>
        <n x="4"/>
        <n x="10"/>
        <n x="223"/>
        <n x="219"/>
        <n x="220"/>
        <n x="2"/>
        <n x="205"/>
      </t>
    </mdx>
    <mdx n="217" f="v">
      <t c="12">
        <n x="215"/>
        <n x="216"/>
        <n x="125"/>
        <n x="3"/>
        <n x="204"/>
        <n x="4"/>
        <n x="10"/>
        <n x="221"/>
        <n x="232"/>
        <n x="220"/>
        <n x="2"/>
        <n x="205"/>
      </t>
    </mdx>
    <mdx n="128" f="v">
      <t c="7">
        <n x="205"/>
        <n x="151" s="1"/>
        <n x="129"/>
        <n x="130"/>
        <n x="2"/>
        <n x="213"/>
        <n x="135"/>
      </t>
    </mdx>
    <mdx n="128" f="v">
      <t c="6">
        <n x="205"/>
        <n x="141"/>
        <n x="129"/>
        <n x="130"/>
        <n x="2"/>
        <n x="214" s="1"/>
      </t>
    </mdx>
    <mdx n="128" f="v">
      <t c="6">
        <n x="205"/>
        <n x="151" s="1"/>
        <n x="129"/>
        <n x="130"/>
        <n x="2"/>
        <n x="214" s="1"/>
      </t>
    </mdx>
    <mdx n="128" f="v">
      <t c="7">
        <n x="205"/>
        <n x="141"/>
        <n x="129"/>
        <n x="130"/>
        <n x="2"/>
        <n x="133"/>
        <n x="156"/>
      </t>
    </mdx>
    <mdx n="128" f="v">
      <t c="7">
        <n x="205"/>
        <n x="151" s="1"/>
        <n x="129"/>
        <n x="130"/>
        <n x="2"/>
        <n x="133"/>
        <n x="161"/>
      </t>
    </mdx>
    <mdx n="128" f="v">
      <t c="7">
        <n x="205"/>
        <n x="141"/>
        <n x="129"/>
        <n x="130"/>
        <n x="2"/>
        <n x="147"/>
        <n x="143"/>
      </t>
    </mdx>
    <mdx n="128" f="v">
      <t c="7">
        <n x="205"/>
        <n x="141"/>
        <n x="129"/>
        <n x="130"/>
        <n x="2"/>
        <n x="147"/>
        <n x="171"/>
      </t>
    </mdx>
    <mdx n="128" f="v">
      <t c="6">
        <n x="205"/>
        <n x="141"/>
        <n x="154"/>
        <n x="130"/>
        <n x="2"/>
        <n x="214" s="1"/>
      </t>
    </mdx>
    <mdx n="128" f="v">
      <t c="6">
        <n x="205"/>
        <n x="170" s="1"/>
        <n x="154"/>
        <n x="130"/>
        <n x="2"/>
        <n x="214" s="1"/>
      </t>
    </mdx>
    <mdx n="128" f="v">
      <t c="7">
        <n x="205"/>
        <n x="141"/>
        <n x="154"/>
        <n x="130"/>
        <n x="2"/>
        <n x="213"/>
        <n x="135"/>
      </t>
    </mdx>
    <mdx n="128" f="v">
      <t c="7">
        <n x="205"/>
        <n x="141"/>
        <n x="154"/>
        <n x="130"/>
        <n x="2"/>
        <n x="133"/>
        <n x="150"/>
      </t>
    </mdx>
    <mdx n="128" f="v">
      <t c="7">
        <n x="205"/>
        <n x="169"/>
        <n x="154"/>
        <n x="130"/>
        <n x="2"/>
        <n x="133"/>
        <n x="150"/>
      </t>
    </mdx>
    <mdx n="128" f="v">
      <t c="6">
        <n x="205"/>
        <n x="170" s="1"/>
        <n x="154"/>
        <n x="130"/>
        <n x="2"/>
        <n x="166" s="1"/>
      </t>
    </mdx>
    <mdx n="128" f="v">
      <t c="6">
        <n x="205"/>
        <n x="170" s="1"/>
        <n x="154"/>
        <n x="130"/>
        <n x="2"/>
        <n x="139" s="1"/>
      </t>
    </mdx>
    <mdx n="128" f="v">
      <t c="7">
        <n x="205"/>
        <n x="141"/>
        <n x="154"/>
        <n x="130"/>
        <n x="2"/>
        <n x="133"/>
        <n x="156"/>
      </t>
    </mdx>
    <mdx n="128" f="v">
      <t c="6">
        <n x="205"/>
        <n x="129"/>
        <n x="130"/>
        <n x="2"/>
        <n x="213"/>
        <n x="135"/>
      </t>
    </mdx>
    <mdx n="128" f="v">
      <t c="5">
        <n x="205"/>
        <n x="129"/>
        <n x="130"/>
        <n x="2"/>
        <n x="214" s="1"/>
      </t>
    </mdx>
    <mdx n="128" f="v">
      <t c="5">
        <n x="205"/>
        <n x="2"/>
        <n x="132"/>
        <n x="131"/>
        <n x="214" s="1"/>
      </t>
    </mdx>
    <mdx n="217" f="v">
      <t c="12">
        <n x="227"/>
        <n x="216"/>
        <n x="125"/>
        <n x="3"/>
        <n x="204"/>
        <n x="4"/>
        <n x="10"/>
        <n x="234"/>
        <n x="219"/>
        <n x="220"/>
        <n x="2"/>
        <n x="205"/>
      </t>
    </mdx>
    <mdx n="128" f="v">
      <t c="6">
        <n x="205"/>
        <n x="129"/>
        <n x="130"/>
        <n x="2"/>
        <n x="134"/>
        <n x="145"/>
      </t>
    </mdx>
    <mdx n="128" f="v">
      <t c="6">
        <n x="205"/>
        <n x="129"/>
        <n x="130"/>
        <n x="2"/>
        <n x="134"/>
        <n x="157"/>
      </t>
    </mdx>
    <mdx n="128" f="v">
      <t c="6">
        <n x="205"/>
        <n x="129"/>
        <n x="130"/>
        <n x="2"/>
        <n x="134"/>
        <n x="160"/>
      </t>
    </mdx>
    <mdx n="128" f="v">
      <t c="5">
        <n x="205"/>
        <n x="2"/>
        <n x="132"/>
        <n x="131"/>
        <n x="144" s="1"/>
      </t>
    </mdx>
    <mdx n="128" f="v">
      <t c="6">
        <n x="205"/>
        <n x="2"/>
        <n x="132"/>
        <n x="131"/>
        <n x="134"/>
        <n x="145"/>
      </t>
    </mdx>
    <mdx n="128" f="v">
      <t c="6">
        <n x="205"/>
        <n x="2"/>
        <n x="132"/>
        <n x="131"/>
        <n x="134"/>
        <n x="157"/>
      </t>
    </mdx>
    <mdx n="217" f="v">
      <t c="12">
        <n x="215"/>
        <n x="216"/>
        <n x="125"/>
        <n x="3"/>
        <n x="204"/>
        <n x="4"/>
        <n x="10"/>
        <n x="236"/>
        <n x="219"/>
        <n x="220"/>
        <n x="2"/>
        <n x="205"/>
      </t>
    </mdx>
    <mdx n="217" f="v">
      <t c="12">
        <n x="215"/>
        <n x="216"/>
        <n x="125"/>
        <n x="3"/>
        <n x="204"/>
        <n x="4"/>
        <n x="10"/>
        <n x="224"/>
        <n x="219"/>
        <n x="220"/>
        <n x="2"/>
        <n x="205"/>
      </t>
    </mdx>
    <mdx n="217" f="v">
      <t c="12">
        <n x="215"/>
        <n x="216"/>
        <n x="237"/>
        <n x="3"/>
        <n x="204"/>
        <n x="4"/>
        <n x="10"/>
        <n x="218"/>
        <n x="219"/>
        <n x="220"/>
        <n x="2"/>
        <n x="205"/>
      </t>
    </mdx>
    <mdx n="217" f="v">
      <t c="12">
        <n x="215"/>
        <n x="216"/>
        <n x="125"/>
        <n x="3"/>
        <n x="204"/>
        <n x="4"/>
        <n x="10"/>
        <n x="233"/>
        <n x="219"/>
        <n x="220"/>
        <n x="2"/>
        <n x="205"/>
      </t>
    </mdx>
    <mdx n="217" f="v">
      <t c="12">
        <n x="215"/>
        <n x="216"/>
        <n x="125"/>
        <n x="3"/>
        <n x="204"/>
        <n x="4"/>
        <n x="10"/>
        <n x="225"/>
        <n x="219"/>
        <n x="220"/>
        <n x="2"/>
        <n x="205"/>
      </t>
    </mdx>
    <mdx n="128" f="v">
      <t c="7">
        <n x="205"/>
        <n x="129"/>
        <n x="130"/>
        <n x="2"/>
        <n x="133"/>
        <n x="150"/>
        <n x="164" s="1"/>
      </t>
    </mdx>
    <mdx n="128" f="v">
      <t c="7">
        <n x="205"/>
        <n x="129"/>
        <n x="130"/>
        <n x="2"/>
        <n x="133"/>
        <n x="150"/>
        <n x="163" s="1"/>
      </t>
    </mdx>
    <mdx n="128" f="v">
      <t c="6">
        <n x="205"/>
        <n x="129"/>
        <n x="130"/>
        <n x="2"/>
        <n x="133"/>
        <n x="156"/>
      </t>
    </mdx>
    <mdx n="128" f="v">
      <t c="6">
        <n x="205"/>
        <n x="129"/>
        <n x="130"/>
        <n x="2"/>
        <n x="133"/>
        <n x="161"/>
      </t>
    </mdx>
    <mdx n="128" f="v">
      <t c="7">
        <n x="205"/>
        <n x="133"/>
        <n x="150"/>
        <n x="2"/>
        <n x="132"/>
        <n x="131"/>
        <n x="165"/>
      </t>
    </mdx>
    <mdx n="128" f="v">
      <t c="7">
        <n x="205"/>
        <n x="133"/>
        <n x="150"/>
        <n x="2"/>
        <n x="132"/>
        <n x="131"/>
        <n x="162"/>
      </t>
    </mdx>
    <mdx n="128" f="v">
      <t c="7">
        <n x="205"/>
        <n x="133"/>
        <n x="150"/>
        <n x="2"/>
        <n x="132"/>
        <n x="131"/>
        <n x="184"/>
      </t>
    </mdx>
    <mdx n="128" f="v">
      <t c="6">
        <n x="205"/>
        <n x="2"/>
        <n x="132"/>
        <n x="131"/>
        <n x="133"/>
        <n x="150"/>
      </t>
    </mdx>
    <mdx n="217" f="v">
      <t c="12">
        <n x="215"/>
        <n x="216"/>
        <n x="235"/>
        <n x="3"/>
        <n x="204"/>
        <n x="4"/>
        <n x="10"/>
        <n x="231"/>
        <n x="219"/>
        <n x="220"/>
        <n x="2"/>
        <n x="205"/>
      </t>
    </mdx>
    <mdx n="217" f="v">
      <t c="12">
        <n x="227"/>
        <n x="216"/>
        <n x="125"/>
        <n x="3"/>
        <n x="204"/>
        <n x="4"/>
        <n x="10"/>
        <n x="224"/>
        <n x="219"/>
        <n x="220"/>
        <n x="2"/>
        <n x="205"/>
      </t>
    </mdx>
    <mdx n="0" f="v">
      <t c="6">
        <n x="5"/>
        <n x="114"/>
        <n x="1"/>
        <n x="2"/>
        <n x="61"/>
        <n x="62"/>
      </t>
    </mdx>
    <mdx n="0" f="v">
      <t c="6">
        <n x="5"/>
        <n x="114"/>
        <n x="1"/>
        <n x="2"/>
        <n x="61"/>
        <n x="63"/>
      </t>
    </mdx>
    <mdx n="0" f="v">
      <t c="6">
        <n x="64"/>
        <n x="114"/>
        <n x="65"/>
        <n x="2"/>
        <n x="61"/>
        <n x="62"/>
      </t>
    </mdx>
    <mdx n="0" f="v">
      <t c="6">
        <n x="64"/>
        <n x="238"/>
        <n x="65"/>
        <n x="2"/>
        <n x="61"/>
        <n x="62"/>
      </t>
    </mdx>
    <mdx n="0" f="v">
      <t c="6">
        <n x="5"/>
        <n x="238"/>
        <n x="1"/>
        <n x="2"/>
        <n x="61"/>
        <n x="62"/>
      </t>
    </mdx>
    <mdx n="0" f="v">
      <t c="6">
        <n x="5"/>
        <n x="238"/>
        <n x="1"/>
        <n x="2"/>
        <n x="61"/>
        <n x="63"/>
      </t>
    </mdx>
    <mdx n="0" f="v">
      <t c="6">
        <n x="64"/>
        <n x="238"/>
        <n x="65"/>
        <n x="2"/>
        <n x="61"/>
        <n x="63"/>
      </t>
    </mdx>
    <mdx n="68" f="v">
      <t c="3">
        <n x="69"/>
        <n x="110"/>
        <n x="77"/>
      </t>
    </mdx>
    <mdx n="0" f="v">
      <t c="10">
        <n x="1"/>
        <n x="238"/>
        <n x="10"/>
        <n x="3"/>
        <n x="4"/>
        <n x="12"/>
        <n x="2"/>
        <n x="6"/>
        <n x="17"/>
        <n x="51"/>
      </t>
    </mdx>
    <mdx n="0" f="v">
      <t c="8" si="208">
        <n x="206"/>
        <n x="238"/>
        <n x="3"/>
        <n x="4"/>
        <n x="2"/>
        <n x="10"/>
        <n x="207"/>
        <n x="204"/>
      </t>
    </mdx>
    <mdx n="68" f="v">
      <t c="3">
        <n x="69"/>
        <n x="116"/>
        <n x="72"/>
      </t>
    </mdx>
    <mdx n="68" f="v">
      <t c="5">
        <n x="69"/>
        <n x="116"/>
        <n x="77"/>
        <n x="71"/>
        <n x="73"/>
      </t>
    </mdx>
    <mdx n="68" f="v">
      <t c="5">
        <n x="69"/>
        <n x="116"/>
        <n x="71"/>
        <n x="239"/>
        <n x="87" s="1"/>
      </t>
    </mdx>
    <mdx n="68" f="v">
      <t c="5">
        <n x="69"/>
        <n x="116"/>
        <n x="71"/>
        <n x="76" s="1"/>
        <n x="105"/>
      </t>
    </mdx>
    <mdx n="68" f="v">
      <t c="5">
        <n x="69"/>
        <n x="116"/>
        <n x="101" s="1"/>
        <n x="74"/>
        <n x="112"/>
      </t>
    </mdx>
    <mdx n="68" f="v">
      <t c="5">
        <n x="69"/>
        <n x="116"/>
        <n x="72"/>
        <n x="71"/>
        <n x="74"/>
      </t>
    </mdx>
    <mdx n="68" f="v">
      <t c="5">
        <n x="69"/>
        <n x="116"/>
        <n x="83"/>
        <n x="75"/>
        <n x="92"/>
      </t>
    </mdx>
    <mdx n="68" f="v">
      <t c="5" si="97">
        <n x="69"/>
        <n x="116"/>
        <n x="71"/>
        <n x="75"/>
        <n x="120"/>
      </t>
    </mdx>
    <mdx n="68" f="v">
      <t c="5" si="97">
        <n x="69"/>
        <n x="116"/>
        <n x="101" s="1"/>
        <n x="79"/>
        <n x="103"/>
      </t>
    </mdx>
    <mdx n="68" f="v">
      <t c="5" si="97">
        <n x="69"/>
        <n x="116"/>
        <n x="77"/>
        <n x="112"/>
        <n x="103"/>
      </t>
    </mdx>
    <mdx n="68" f="v">
      <t c="5" si="97">
        <n x="69"/>
        <n x="116"/>
        <n x="113"/>
        <n x="121"/>
        <n x="87" s="1"/>
      </t>
    </mdx>
    <mdx n="68" f="v">
      <t c="5" si="97">
        <n x="69"/>
        <n x="116"/>
        <n x="72"/>
        <n x="71"/>
        <n x="88"/>
      </t>
    </mdx>
    <mdx n="68" f="v">
      <t c="4">
        <n x="69"/>
        <n x="116"/>
        <n x="77"/>
        <n x="74"/>
      </t>
    </mdx>
    <mdx n="68" f="v">
      <t c="4">
        <n x="69"/>
        <n x="116"/>
        <n x="71"/>
        <n x="90"/>
      </t>
    </mdx>
    <mdx n="68" f="v">
      <t c="4">
        <n x="69"/>
        <n x="116"/>
        <n x="77"/>
        <n x="120"/>
      </t>
    </mdx>
    <mdx n="68" f="v">
      <t c="4">
        <n x="69"/>
        <n x="116"/>
        <n x="240"/>
        <n x="121"/>
      </t>
    </mdx>
    <mdx n="68" f="v">
      <t c="4">
        <n x="69"/>
        <n x="116"/>
        <n x="98"/>
        <n x="95"/>
      </t>
    </mdx>
    <mdx n="82" f="v">
      <t c="4" si="84">
        <n x="118"/>
        <n x="107"/>
        <n x="119"/>
        <n x="99"/>
      </t>
    </mdx>
    <mdx n="68" f="v">
      <t c="4">
        <n x="69"/>
        <n x="116"/>
        <n x="93"/>
        <n x="105"/>
      </t>
    </mdx>
    <mdx n="68" f="v">
      <t c="4">
        <n x="69"/>
        <n x="116"/>
        <n x="101" s="1"/>
        <n x="71"/>
      </t>
    </mdx>
    <mdx n="68" f="v">
      <t c="4">
        <n x="69"/>
        <n x="116"/>
        <n x="71"/>
        <n x="86"/>
      </t>
    </mdx>
    <mdx n="68" f="v">
      <t c="4">
        <n x="69"/>
        <n x="116"/>
        <n x="71"/>
        <n x="103"/>
      </t>
    </mdx>
    <mdx n="68" f="v">
      <t c="4">
        <n x="69"/>
        <n x="116"/>
        <n x="101" s="1"/>
        <n x="103"/>
      </t>
    </mdx>
    <mdx n="68" f="v">
      <t c="4">
        <n x="69"/>
        <n x="116"/>
        <n x="101" s="1"/>
        <n x="96"/>
      </t>
    </mdx>
    <mdx n="68" f="v">
      <t c="4">
        <n x="69"/>
        <n x="116"/>
        <n x="95"/>
        <n x="88"/>
      </t>
    </mdx>
    <mdx n="68" f="v">
      <t c="3">
        <n x="69"/>
        <n x="70"/>
        <n x="77"/>
      </t>
    </mdx>
    <mdx n="0" f="v">
      <t c="6">
        <n x="11"/>
        <n x="238"/>
        <n x="12"/>
        <n x="16"/>
        <n x="2"/>
        <n x="15"/>
      </t>
    </mdx>
    <mdx n="0" f="v">
      <t c="6">
        <n x="11"/>
        <n x="238"/>
        <n x="12"/>
        <n x="14"/>
        <n x="2"/>
        <n x="13"/>
      </t>
    </mdx>
    <mdx n="0" f="v">
      <t c="6">
        <n x="11"/>
        <n x="238"/>
        <n x="12"/>
        <n x="14"/>
        <n x="2"/>
        <n x="15"/>
      </t>
    </mdx>
    <mdx n="0" f="v">
      <t c="4">
        <n x="11"/>
        <n x="8"/>
        <n x="2"/>
        <n x="238"/>
      </t>
    </mdx>
    <mdx n="0" f="v">
      <t c="4">
        <n x="11"/>
        <n x="7"/>
        <n x="2"/>
        <n x="238"/>
      </t>
    </mdx>
    <mdx n="0" f="v">
      <t c="6">
        <n x="11"/>
        <n x="238"/>
        <n x="12"/>
        <n x="16"/>
        <n x="2"/>
        <n x="13"/>
      </t>
    </mdx>
    <mdx n="0" f="v">
      <t c="5">
        <n x="2"/>
        <n x="114"/>
        <n x="49"/>
        <n x="1"/>
        <n x="5"/>
      </t>
    </mdx>
    <mdx n="0" f="v">
      <t c="7">
        <n x="1"/>
        <n x="27"/>
        <n x="66"/>
        <n x="20"/>
        <n x="2"/>
        <n x="3"/>
        <n x="59"/>
      </t>
    </mdx>
    <mdx n="0" f="v">
      <t c="7">
        <n x="1"/>
        <n x="28"/>
        <n x="66"/>
        <n x="29"/>
        <n x="2"/>
        <n x="18"/>
        <n x="58"/>
      </t>
    </mdx>
    <mdx n="0" f="v">
      <t c="8">
        <n x="1"/>
        <n x="23"/>
        <n x="66"/>
        <n x="20"/>
        <n x="2"/>
        <n x="5"/>
        <n x="21"/>
        <n x="58"/>
      </t>
    </mdx>
    <mdx n="0" f="v">
      <t c="10">
        <n x="1"/>
        <n x="114"/>
        <n x="10"/>
        <n x="3"/>
        <n x="4"/>
        <n x="12"/>
        <n x="2"/>
        <n x="6"/>
        <n x="17"/>
        <n x="51"/>
      </t>
    </mdx>
    <mdx n="0" f="v">
      <t c="5">
        <n x="1"/>
        <n x="114"/>
        <n x="50"/>
        <n x="2"/>
        <n x="53"/>
      </t>
    </mdx>
    <mdx n="0" f="v">
      <t c="5">
        <n x="1"/>
        <n x="114"/>
        <n x="50"/>
        <n x="2"/>
        <n x="55"/>
      </t>
    </mdx>
    <mdx n="0" f="v">
      <t c="5">
        <n x="1"/>
        <n x="114"/>
        <n x="50"/>
        <n x="2"/>
        <n x="54"/>
      </t>
    </mdx>
    <mdx n="0" f="v">
      <t c="5">
        <n x="2"/>
        <n x="238"/>
        <n x="49"/>
        <n x="1"/>
        <n x="5"/>
      </t>
    </mdx>
    <mdx n="0" f="v">
      <t c="7">
        <n x="1"/>
        <n x="39"/>
        <n x="238"/>
        <n x="40"/>
        <n x="2"/>
        <n x="5"/>
        <n x="58"/>
      </t>
    </mdx>
    <mdx n="0" f="v">
      <t c="7">
        <n x="1"/>
        <n x="30"/>
        <n x="238"/>
        <n x="20"/>
        <n x="2"/>
        <n x="18"/>
        <n x="58"/>
      </t>
    </mdx>
    <mdx n="0" f="v">
      <t c="8">
        <n x="1"/>
        <n x="19"/>
        <n x="238"/>
        <n x="20"/>
        <n x="2"/>
        <n x="5"/>
        <n x="21"/>
        <n x="58"/>
      </t>
    </mdx>
    <mdx n="0" f="v">
      <t c="6">
        <n x="5"/>
        <n x="205"/>
        <n x="1"/>
        <n x="2"/>
        <n x="61"/>
        <n x="63"/>
      </t>
    </mdx>
    <mdx n="0" f="v">
      <t c="6">
        <n x="64"/>
        <n x="205"/>
        <n x="65"/>
        <n x="2"/>
        <n x="61"/>
        <n x="62"/>
      </t>
    </mdx>
    <mdx n="0" f="v">
      <t c="6">
        <n x="64"/>
        <n x="205"/>
        <n x="65"/>
        <n x="2"/>
        <n x="61"/>
        <n x="63"/>
      </t>
    </mdx>
    <mdx n="128" f="v">
      <t c="6">
        <n x="238"/>
        <n x="129"/>
        <n x="130"/>
        <n x="2"/>
        <n x="133"/>
        <n x="150"/>
      </t>
    </mdx>
    <mdx n="128" f="v">
      <t c="5">
        <n x="238"/>
        <n x="2"/>
        <n x="132"/>
        <n x="131"/>
        <n x="241" s="1"/>
      </t>
    </mdx>
    <mdx n="217" f="v">
      <t c="12">
        <n x="215"/>
        <n x="216"/>
        <n x="125"/>
        <n x="3"/>
        <n x="204"/>
        <n x="4"/>
        <n x="10"/>
        <n x="242"/>
        <n x="219"/>
        <n x="220"/>
        <n x="2"/>
        <n x="238"/>
      </t>
    </mdx>
    <mdx n="217" f="v">
      <t c="12">
        <n x="215"/>
        <n x="216"/>
        <n x="125"/>
        <n x="3"/>
        <n x="204"/>
        <n x="4"/>
        <n x="10"/>
        <n x="221"/>
        <n x="219"/>
        <n x="220"/>
        <n x="2"/>
        <n x="238"/>
      </t>
    </mdx>
    <mdx n="128" f="v">
      <t c="5">
        <n x="238"/>
        <n x="2"/>
        <n x="132"/>
        <n x="131"/>
        <n x="230" s="1"/>
      </t>
    </mdx>
    <mdx n="128" f="v">
      <t c="5">
        <n x="238"/>
        <n x="129"/>
        <n x="130"/>
        <n x="2"/>
        <n x="144" s="1"/>
      </t>
    </mdx>
    <mdx n="128" f="v">
      <t c="6">
        <n x="238"/>
        <n x="2"/>
        <n x="130"/>
        <n x="2"/>
        <n x="134"/>
        <n x="145"/>
      </t>
    </mdx>
    <mdx n="128" f="v">
      <t c="6">
        <n x="238"/>
        <n x="2"/>
        <n x="132"/>
        <n x="2"/>
        <n x="134"/>
        <n x="145"/>
      </t>
    </mdx>
    <mdx n="128" f="v">
      <t c="5">
        <n x="238"/>
        <n x="129"/>
        <n x="130"/>
        <n x="2"/>
        <n x="185" s="1"/>
      </t>
    </mdx>
    <mdx n="217" f="v">
      <t c="12">
        <n x="215"/>
        <n x="216"/>
        <n x="125"/>
        <n x="3"/>
        <n x="204"/>
        <n x="4"/>
        <n x="10"/>
        <n x="236"/>
        <n x="219"/>
        <n x="220"/>
        <n x="2"/>
        <n x="238"/>
      </t>
    </mdx>
    <mdx n="217" f="v">
      <t c="12">
        <n x="215"/>
        <n x="216"/>
        <n x="125"/>
        <n x="3"/>
        <n x="204"/>
        <n x="4"/>
        <n x="10"/>
        <n x="244"/>
        <n x="219"/>
        <n x="220"/>
        <n x="2"/>
        <n x="238"/>
      </t>
    </mdx>
    <mdx n="217" f="v">
      <t c="12">
        <n x="215"/>
        <n x="216"/>
        <n x="125"/>
        <n x="3"/>
        <n x="204"/>
        <n x="4"/>
        <n x="10"/>
        <n x="221"/>
        <n x="243"/>
        <n x="220"/>
        <n x="2"/>
        <n x="238"/>
      </t>
    </mdx>
    <mdx n="217" f="v">
      <t c="12">
        <n x="215"/>
        <n x="216"/>
        <n x="125"/>
        <n x="3"/>
        <n x="204"/>
        <n x="4"/>
        <n x="10"/>
        <n x="245"/>
        <n x="219"/>
        <n x="220"/>
        <n x="2"/>
        <n x="238"/>
      </t>
    </mdx>
    <mdx n="128" f="v">
      <t c="7">
        <n x="238"/>
        <n x="141"/>
        <n x="129"/>
        <n x="130"/>
        <n x="2"/>
        <n x="213"/>
        <n x="135"/>
      </t>
    </mdx>
    <mdx n="128" f="v">
      <t c="6">
        <n x="238"/>
        <n x="170" s="1"/>
        <n x="129"/>
        <n x="2"/>
        <n x="136"/>
        <n x="214" s="1"/>
      </t>
    </mdx>
    <mdx n="128" f="v">
      <t c="6">
        <n x="238"/>
        <n x="129"/>
        <n x="130"/>
        <n x="2"/>
        <n x="147"/>
        <n x="214" s="1"/>
      </t>
    </mdx>
    <mdx n="128" f="v">
      <t c="7">
        <n x="238"/>
        <n x="155"/>
        <n x="130"/>
        <n x="2"/>
        <n x="2"/>
        <n x="156"/>
        <n x="149" s="1"/>
      </t>
    </mdx>
    <mdx n="128" f="v">
      <t c="7">
        <n x="238"/>
        <n x="141"/>
        <n x="129"/>
        <n x="130"/>
        <n x="2"/>
        <n x="133"/>
        <n x="156"/>
      </t>
    </mdx>
    <mdx n="128" f="v">
      <t c="7">
        <n x="238"/>
        <n x="141"/>
        <n x="129"/>
        <n x="130"/>
        <n x="2"/>
        <n x="133"/>
        <n x="161"/>
      </t>
    </mdx>
    <mdx n="128" f="v">
      <t c="7">
        <n x="238"/>
        <n x="151" s="1"/>
        <n x="129"/>
        <n x="130"/>
        <n x="2"/>
        <n x="144" s="1"/>
        <n x="161"/>
      </t>
    </mdx>
    <mdx n="128" f="v">
      <t c="7">
        <n x="238"/>
        <n x="176"/>
        <n x="175" s="1"/>
        <n x="2"/>
        <n x="133"/>
        <n x="146"/>
        <n x="143"/>
      </t>
    </mdx>
    <mdx n="128" f="v">
      <t c="7">
        <n x="238"/>
        <n x="2"/>
        <n x="132"/>
        <n x="131"/>
        <n x="2"/>
        <n x="147"/>
        <n x="143"/>
      </t>
    </mdx>
    <mdx n="128" f="v">
      <t c="7">
        <n x="238"/>
        <n x="129"/>
        <n x="130"/>
        <n x="131"/>
        <n x="133"/>
        <n x="147"/>
        <n x="171"/>
      </t>
    </mdx>
    <mdx n="128" f="v">
      <t c="6">
        <n x="238"/>
        <n x="141"/>
        <n x="130"/>
        <n x="2"/>
        <n x="190"/>
        <n x="214" s="1"/>
      </t>
    </mdx>
    <mdx n="128" f="v">
      <t c="6">
        <n x="238"/>
        <n x="155"/>
        <n x="130"/>
        <n x="2"/>
        <n x="2"/>
        <n x="214" s="1"/>
      </t>
    </mdx>
    <mdx n="128" f="v">
      <t c="7">
        <n x="238"/>
        <n x="129"/>
        <n x="130"/>
        <n x="130"/>
        <n x="2"/>
        <n x="213"/>
        <n x="135"/>
      </t>
    </mdx>
    <mdx n="128" f="v">
      <t c="7">
        <n x="238"/>
        <n x="169"/>
        <n x="154"/>
        <n x="130"/>
        <n x="2"/>
        <n x="134"/>
        <n x="145"/>
      </t>
    </mdx>
    <mdx n="128" f="v">
      <t c="7">
        <n x="238"/>
        <n x="155"/>
        <n x="154"/>
        <n x="130"/>
        <n x="2"/>
        <n x="133"/>
        <n x="150"/>
      </t>
    </mdx>
    <mdx n="128" f="v">
      <t c="6">
        <n x="238"/>
        <n x="151" s="1"/>
        <n x="129"/>
        <n x="130"/>
        <n x="2"/>
        <n x="166" s="1"/>
      </t>
    </mdx>
    <mdx n="128" f="v">
      <t c="6">
        <n x="238"/>
        <n x="2"/>
        <n x="130"/>
        <n x="2"/>
        <n x="2"/>
        <n x="139" s="1"/>
      </t>
    </mdx>
    <mdx n="128" f="v">
      <t c="7">
        <n x="238"/>
        <n x="141"/>
        <n x="142"/>
        <n x="130"/>
        <n x="2"/>
        <n x="133"/>
        <n x="156"/>
      </t>
    </mdx>
    <mdx n="128" f="v">
      <t c="6">
        <n x="238"/>
        <n x="129"/>
        <n x="130"/>
        <n x="2"/>
        <n x="147"/>
        <n x="135"/>
      </t>
    </mdx>
    <mdx n="128" f="v">
      <t c="5">
        <n x="238"/>
        <n x="2"/>
        <n x="132"/>
        <n x="131"/>
        <n x="166" s="1"/>
      </t>
    </mdx>
    <mdx n="128" f="v">
      <t c="5">
        <n x="238"/>
        <n x="2"/>
        <n x="132"/>
        <n x="131"/>
        <n x="229" s="1"/>
      </t>
    </mdx>
    <mdx n="128" f="v">
      <t c="6">
        <n x="238"/>
        <n x="2"/>
        <n x="132"/>
        <n x="131"/>
        <n x="213"/>
        <n x="135"/>
      </t>
    </mdx>
    <mdx n="128" f="v">
      <t c="5">
        <n x="246" s="1"/>
        <n x="2"/>
        <n x="142"/>
        <n x="131"/>
        <n x="214" s="1"/>
      </t>
    </mdx>
    <mdx n="217" f="v">
      <t c="12">
        <n x="215"/>
        <n x="216"/>
        <n x="125"/>
        <n x="3"/>
        <n x="204"/>
        <n x="4"/>
        <n x="10"/>
        <n x="244"/>
        <n x="243"/>
        <n x="220"/>
        <n x="2"/>
        <n x="238"/>
      </t>
    </mdx>
    <mdx n="128" f="v">
      <t c="5">
        <n x="238"/>
        <n x="129"/>
        <n x="130"/>
        <n x="2"/>
        <n x="130"/>
      </t>
    </mdx>
    <mdx n="128" f="v">
      <t c="5">
        <n x="238"/>
        <n x="129"/>
        <n x="130"/>
        <n x="2"/>
        <n x="166" s="1"/>
      </t>
    </mdx>
    <mdx n="128" f="v">
      <t c="6">
        <n x="238"/>
        <n x="2"/>
        <n x="130"/>
        <n x="131"/>
        <n x="185" s="1"/>
        <n x="247"/>
      </t>
    </mdx>
    <mdx n="128" f="v">
      <t c="6">
        <n x="238"/>
        <n x="155"/>
        <n x="130"/>
        <n x="2"/>
        <n x="144" s="1"/>
        <n x="2"/>
      </t>
    </mdx>
    <mdx n="128" f="v">
      <t c="5">
        <n x="238"/>
        <n x="129"/>
        <n x="130"/>
        <n x="2"/>
        <n x="139" s="1"/>
      </t>
    </mdx>
    <mdx n="128" f="v">
      <t c="6">
        <n x="238"/>
        <n x="129"/>
        <n x="130"/>
        <n x="131"/>
        <n x="191" s="1"/>
        <n x="148"/>
      </t>
    </mdx>
    <mdx n="128" f="v">
      <t c="6">
        <n x="238"/>
        <n x="176"/>
        <n x="175" s="1"/>
        <n x="2"/>
        <n x="2"/>
        <n x="145"/>
      </t>
    </mdx>
    <mdx n="128" f="v">
      <t c="6">
        <n x="238"/>
        <n x="129"/>
        <n x="129"/>
        <n x="2"/>
        <n x="133"/>
        <n x="146"/>
      </t>
    </mdx>
    <mdx n="128" f="v">
      <t c="6">
        <n x="238"/>
        <n x="141"/>
        <n x="132"/>
        <n x="131"/>
        <n x="134"/>
        <n x="157"/>
      </t>
    </mdx>
    <mdx n="128" f="v">
      <t c="6">
        <n x="238"/>
        <n x="192"/>
        <n x="130"/>
        <n x="2"/>
        <n x="144" s="1"/>
        <n x="160"/>
      </t>
    </mdx>
    <mdx n="128" f="v">
      <t c="5">
        <n x="238"/>
        <n x="2"/>
        <n x="130"/>
        <n x="2"/>
        <n x="139" s="1"/>
      </t>
    </mdx>
    <mdx n="217" f="v">
      <t c="12">
        <n x="215"/>
        <n x="216"/>
        <n x="125"/>
        <n x="3"/>
        <n x="204"/>
        <n x="4"/>
        <n x="10"/>
        <n x="248"/>
        <n x="219"/>
        <n x="220"/>
        <n x="2"/>
        <n x="238"/>
      </t>
    </mdx>
    <mdx n="217" f="v">
      <t c="12">
        <n x="215"/>
        <n x="216"/>
        <n x="125"/>
        <n x="3"/>
        <n x="204"/>
        <n x="4"/>
        <n x="10"/>
        <n x="249" s="1"/>
        <n x="243"/>
        <n x="220"/>
        <n x="2"/>
        <n x="238"/>
      </t>
    </mdx>
    <mdx n="128" f="v">
      <t c="5">
        <n x="238"/>
        <n x="141"/>
        <n x="181"/>
        <n x="130"/>
        <n x="149" s="1"/>
      </t>
    </mdx>
    <mdx n="128" f="v">
      <t c="7">
        <n x="238"/>
        <n x="129"/>
        <n x="130"/>
        <n x="2"/>
        <n x="133"/>
        <n x="150"/>
        <n x="164" s="1"/>
      </t>
    </mdx>
    <mdx n="128" f="v">
      <t c="7">
        <n x="238"/>
        <n x="129"/>
        <n x="130"/>
        <n x="2"/>
        <n x="147"/>
        <n x="171"/>
        <n x="163" s="1"/>
      </t>
    </mdx>
    <mdx n="128" f="v">
      <t c="6">
        <n x="238"/>
        <n x="155"/>
        <n x="130"/>
        <n x="2"/>
        <n x="144" s="1"/>
        <n x="161"/>
      </t>
    </mdx>
    <mdx n="128" f="v">
      <t c="7">
        <n x="238"/>
        <n x="2"/>
        <n x="132"/>
        <n x="131"/>
        <n x="241" s="1"/>
        <n x="131"/>
        <n x="162"/>
      </t>
    </mdx>
    <mdx n="128" f="v">
      <t c="7">
        <n x="238"/>
        <n x="2"/>
        <n x="132"/>
        <n x="131"/>
        <n x="132"/>
        <n x="148"/>
        <n x="165"/>
      </t>
    </mdx>
    <mdx n="128" f="v">
      <t c="6">
        <n x="238"/>
        <n x="151" s="1"/>
        <n x="129"/>
        <n x="2"/>
        <n x="2"/>
        <n x="150"/>
      </t>
    </mdx>
    <mdx n="128" f="v">
      <t c="6">
        <n x="238"/>
        <n x="169"/>
        <n x="154"/>
        <n x="131"/>
        <n x="136"/>
        <n x="150"/>
      </t>
    </mdx>
    <mdx n="128" f="v">
      <t c="6">
        <n x="238"/>
        <n x="141"/>
        <n x="129"/>
        <n x="130"/>
        <n x="2"/>
        <n x="133"/>
      </t>
    </mdx>
    <mdx n="217" f="v">
      <t c="12">
        <n x="215"/>
        <n x="216"/>
        <n x="237"/>
        <n x="3"/>
        <n x="204"/>
        <n x="4"/>
        <n x="10"/>
        <n x="244"/>
        <n x="243"/>
        <n x="220"/>
        <n x="2"/>
        <n x="238"/>
      </t>
    </mdx>
    <mdx n="217" f="v">
      <t c="12">
        <n x="215"/>
        <n x="216"/>
        <n x="125"/>
        <n x="3"/>
        <n x="204"/>
        <n x="4"/>
        <n x="10"/>
        <n x="249" s="1"/>
        <n x="219"/>
        <n x="220"/>
        <n x="2"/>
        <n x="238"/>
      </t>
    </mdx>
    <mdx n="128" f="v">
      <t c="5">
        <n x="238"/>
        <n x="154"/>
        <n x="132"/>
        <n x="131"/>
        <n x="149" s="1"/>
      </t>
    </mdx>
    <mdx n="128" f="v">
      <t c="6">
        <n x="238"/>
        <n x="129"/>
        <n x="130"/>
        <n x="2"/>
        <n x="191" s="1"/>
        <n x="148"/>
      </t>
    </mdx>
    <mdx n="128" f="v">
      <t c="6">
        <n x="238"/>
        <n x="2"/>
        <n x="130"/>
        <n x="2"/>
        <n x="139" s="1"/>
        <n x="137"/>
      </t>
    </mdx>
    <mdx n="128" f="v">
      <t c="5">
        <n x="238"/>
        <n x="129"/>
        <n x="129"/>
        <n x="2"/>
        <n x="153" s="1"/>
      </t>
    </mdx>
    <mdx n="0" f="v">
      <t c="5">
        <n x="2"/>
        <n x="250"/>
        <n x="49"/>
        <n x="1"/>
        <n x="5"/>
      </t>
    </mdx>
    <mdx n="0" f="v">
      <t c="4">
        <n x="11"/>
        <n x="8"/>
        <n x="2"/>
        <n x="250"/>
      </t>
    </mdx>
    <mdx n="0" f="v">
      <t c="8" si="208">
        <n x="206"/>
        <n x="250"/>
        <n x="3"/>
        <n x="4"/>
        <n x="2"/>
        <n x="10"/>
        <n x="207"/>
        <n x="204"/>
      </t>
    </mdx>
    <mdx n="0" f="v">
      <t c="4">
        <n x="11"/>
        <n x="7"/>
        <n x="2"/>
        <n x="250"/>
      </t>
    </mdx>
    <mdx n="0" f="v">
      <t c="6">
        <n x="11"/>
        <n x="250"/>
        <n x="12"/>
        <n x="16"/>
        <n x="2"/>
        <n x="15"/>
      </t>
    </mdx>
    <mdx n="0" f="v">
      <t c="6">
        <n x="11"/>
        <n x="250"/>
        <n x="12"/>
        <n x="14"/>
        <n x="2"/>
        <n x="15"/>
      </t>
    </mdx>
    <mdx n="0" f="v">
      <t c="6">
        <n x="11"/>
        <n x="250"/>
        <n x="12"/>
        <n x="16"/>
        <n x="2"/>
        <n x="13"/>
      </t>
    </mdx>
    <mdx n="0" f="v">
      <t c="6">
        <n x="11"/>
        <n x="250"/>
        <n x="12"/>
        <n x="14"/>
        <n x="2"/>
        <n x="13"/>
      </t>
    </mdx>
    <mdx n="0" f="v">
      <t c="7">
        <n x="1"/>
        <n x="41"/>
        <n x="250"/>
        <n x="35"/>
        <n x="2"/>
        <n x="18"/>
        <n x="58"/>
      </t>
    </mdx>
    <mdx n="0" f="v">
      <t c="7">
        <n x="1"/>
        <n x="34"/>
        <n x="250"/>
        <n x="35"/>
        <n x="2"/>
        <n x="18"/>
        <n x="58"/>
      </t>
    </mdx>
    <mdx n="0" f="v">
      <t c="7">
        <n x="1"/>
        <n x="30"/>
        <n x="250"/>
        <n x="20"/>
        <n x="2"/>
        <n x="18"/>
        <n x="58"/>
      </t>
    </mdx>
    <mdx n="0" f="v">
      <t c="8">
        <n x="1"/>
        <n x="23"/>
        <n x="250"/>
        <n x="20"/>
        <n x="2"/>
        <n x="5"/>
        <n x="22"/>
        <n x="58"/>
      </t>
    </mdx>
    <mdx n="128" f="v">
      <t c="7">
        <n x="205"/>
        <n x="141"/>
        <n x="129"/>
        <n x="130"/>
        <n x="204"/>
        <n x="213"/>
        <n x="135"/>
      </t>
    </mdx>
    <mdx n="217" f="v">
      <t c="12">
        <n x="205"/>
        <n x="216"/>
        <n x="125"/>
        <n x="3"/>
        <n x="204"/>
        <n x="4"/>
        <n x="10"/>
        <n x="221"/>
        <n x="219"/>
        <n x="220"/>
        <n x="2"/>
        <n x="205"/>
      </t>
    </mdx>
    <mdx n="128" f="v">
      <t c="5">
        <n x="205"/>
        <n x="2"/>
        <n x="130"/>
        <n x="2"/>
        <n x="185" s="1"/>
      </t>
    </mdx>
    <mdx n="128" f="v">
      <t c="6">
        <n x="205"/>
        <n x="129"/>
        <n x="130"/>
        <n x="2"/>
        <n x="134"/>
        <n x="172"/>
      </t>
    </mdx>
    <mdx n="217" f="v">
      <t c="12">
        <n x="215"/>
        <n x="216"/>
        <n x="125"/>
        <n x="3"/>
        <n x="204"/>
        <n x="4"/>
        <n x="10"/>
        <n x="221"/>
        <n x="219"/>
        <n x="220"/>
        <n x="2"/>
        <n x="250"/>
      </t>
    </mdx>
    <mdx n="217" f="v">
      <t c="12">
        <n x="215"/>
        <n x="216"/>
        <n x="125"/>
        <n x="3"/>
        <n x="204"/>
        <n x="4"/>
        <n x="10"/>
        <n x="225"/>
        <n x="219"/>
        <n x="220"/>
        <n x="2"/>
        <n x="250"/>
      </t>
    </mdx>
    <mdx n="128" f="v">
      <t c="6">
        <n x="215"/>
        <n x="216"/>
        <n x="125"/>
        <n x="2"/>
        <n x="133"/>
        <n x="228"/>
      </t>
    </mdx>
    <mdx n="128" f="v">
      <t c="6">
        <n x="250"/>
        <n x="2"/>
        <n x="132"/>
        <n x="131"/>
        <n x="134"/>
        <n x="146"/>
      </t>
    </mdx>
    <mdx n="128" f="v">
      <t c="7">
        <n x="250"/>
        <n x="155"/>
        <n x="130"/>
        <n x="2"/>
        <n x="147"/>
        <n x="143"/>
        <n x="171"/>
      </t>
    </mdx>
    <mdx n="128" f="v">
      <t c="5">
        <n x="250"/>
        <n x="2"/>
        <n x="132"/>
        <n x="131"/>
        <n x="139" s="1"/>
      </t>
    </mdx>
    <mdx n="0" f="v">
      <t c="7">
        <n x="1"/>
        <n x="167"/>
        <n x="238"/>
        <n x="20"/>
        <n x="2"/>
        <n x="5"/>
        <n x="58"/>
      </t>
    </mdx>
    <mdx n="0" f="v">
      <t c="7">
        <n x="1"/>
        <n x="167"/>
        <n x="238"/>
        <n x="20"/>
        <n x="2"/>
        <n x="18"/>
        <n x="58"/>
      </t>
    </mdx>
    <mdx n="0" f="v">
      <t c="8">
        <n x="1"/>
        <n x="167"/>
        <n x="238"/>
        <n x="20"/>
        <n x="2"/>
        <n x="18"/>
        <n x="58"/>
        <n x="58"/>
      </t>
    </mdx>
    <mdx n="0" f="v">
      <t c="7">
        <n x="1"/>
        <n x="23"/>
        <n x="238"/>
        <n x="20"/>
        <n x="2"/>
        <n x="18"/>
        <n x="58"/>
      </t>
    </mdx>
    <mdx n="0" f="v">
      <t c="8">
        <n x="1"/>
        <n x="34"/>
        <n x="238"/>
        <n x="20"/>
        <n x="2"/>
        <n x="5"/>
        <n x="22"/>
        <n x="58"/>
      </t>
    </mdx>
    <mdx n="0" f="v">
      <t c="8">
        <n x="1"/>
        <n x="60"/>
        <n x="238"/>
        <n x="35"/>
        <n x="2"/>
        <n x="18"/>
        <n x="58"/>
        <n x="58"/>
      </t>
    </mdx>
    <mdx n="0" f="v">
      <t c="7">
        <n x="1"/>
        <n x="28"/>
        <n x="238"/>
        <n x="20"/>
        <n x="2"/>
        <n x="18"/>
        <n x="58"/>
      </t>
    </mdx>
    <mdx n="0" f="v">
      <t c="8">
        <n x="1"/>
        <n x="38"/>
        <n x="238"/>
        <n x="36"/>
        <n x="2"/>
        <n x="18"/>
        <n x="58"/>
        <n x="58"/>
      </t>
    </mdx>
    <mdx n="0" f="v">
      <t c="7">
        <n x="1"/>
        <n x="19"/>
        <n x="238"/>
        <n x="20"/>
        <n x="2"/>
        <n x="18"/>
        <n x="58"/>
      </t>
    </mdx>
    <mdx n="0" f="v">
      <t c="7">
        <n x="1"/>
        <n x="19"/>
        <n x="238"/>
        <n x="20"/>
        <n x="2"/>
        <n x="5"/>
        <n x="21"/>
      </t>
    </mdx>
    <mdx n="0" f="v">
      <t c="7">
        <n x="1"/>
        <n x="19"/>
        <n x="238"/>
        <n x="20"/>
        <n x="2"/>
        <n x="5"/>
        <n x="21"/>
      </t>
    </mdx>
    <mdx n="0" f="v">
      <t c="8">
        <n x="1"/>
        <n x="19"/>
        <n x="238"/>
        <n x="20"/>
        <n x="2"/>
        <n x="5"/>
        <n x="21"/>
        <n x="58"/>
      </t>
    </mdx>
    <mdx n="0" f="v">
      <t c="7">
        <n x="1"/>
        <n x="45"/>
        <n x="238"/>
        <n x="20"/>
        <n x="2"/>
        <n x="18"/>
        <n x="58"/>
      </t>
    </mdx>
    <mdx n="128" f="v">
      <t c="5">
        <n x="215"/>
        <n x="216"/>
        <n x="130"/>
        <n x="2"/>
        <n x="185" s="1"/>
      </t>
    </mdx>
    <mdx n="217" f="v">
      <t c="12">
        <n x="215"/>
        <n x="216"/>
        <n x="237"/>
        <n x="3"/>
        <n x="204"/>
        <n x="4"/>
        <n x="10"/>
        <n x="221"/>
        <n x="256"/>
        <n x="220"/>
        <n x="2"/>
        <n x="250"/>
      </t>
    </mdx>
    <mdx n="128" f="v">
      <t c="5">
        <n x="215"/>
        <n x="216"/>
        <n x="237"/>
        <n x="3"/>
        <n x="153" s="1"/>
      </t>
    </mdx>
    <mdx n="128" f="v">
      <t c="5">
        <n x="215"/>
        <n x="216"/>
        <n x="130"/>
        <n x="131"/>
        <n x="185" s="1"/>
      </t>
    </mdx>
    <mdx n="128" f="v">
      <t c="6">
        <n x="215"/>
        <n x="141"/>
        <n x="130"/>
        <n x="3"/>
        <n x="204"/>
        <n x="137"/>
      </t>
    </mdx>
    <mdx n="128" f="v">
      <t c="6">
        <n x="215"/>
        <n x="216"/>
        <n x="125"/>
        <n x="3"/>
        <n x="204"/>
        <n x="172"/>
      </t>
    </mdx>
    <mdx n="217" f="v">
      <t c="12">
        <n x="215"/>
        <n x="216"/>
        <n x="125"/>
        <n x="3"/>
        <n x="204"/>
        <n x="172"/>
        <n x="10"/>
        <n x="233"/>
        <n x="219"/>
        <n x="220"/>
        <n x="2"/>
        <n x="250"/>
      </t>
    </mdx>
    <mdx n="217" f="v">
      <t c="12">
        <n x="215"/>
        <n x="129"/>
        <n x="130"/>
        <n x="2"/>
        <n x="136"/>
        <n x="4"/>
        <n x="10"/>
        <n x="248"/>
        <n x="219"/>
        <n x="220"/>
        <n x="2"/>
        <n x="250"/>
      </t>
    </mdx>
    <mdx n="128" f="v">
      <t c="6">
        <n x="215"/>
        <n x="129"/>
        <n x="125"/>
        <n x="2"/>
        <n x="136"/>
        <n x="146"/>
      </t>
    </mdx>
    <mdx n="217" f="v">
      <t c="12">
        <n x="250"/>
        <n x="129"/>
        <n x="130"/>
        <n x="2"/>
        <n x="185" s="1"/>
        <n x="4"/>
        <n x="10"/>
        <n x="221"/>
        <n x="219"/>
        <n x="220"/>
        <n x="2"/>
        <n x="250"/>
      </t>
    </mdx>
    <mdx n="217" f="v">
      <t c="12">
        <n x="250"/>
        <n x="151" s="1"/>
        <n x="130"/>
        <n x="2"/>
        <n x="185" s="1"/>
        <n x="4"/>
        <n x="10"/>
        <n x="221"/>
        <n x="219"/>
        <n x="220"/>
        <n x="2"/>
        <n x="250"/>
      </t>
    </mdx>
    <mdx n="217" f="v">
      <t c="12">
        <n x="215"/>
        <n x="216"/>
        <n x="129"/>
        <n x="2"/>
        <n x="185" s="1"/>
        <n x="4"/>
        <n x="10"/>
        <n x="221"/>
        <n x="219"/>
        <n x="220"/>
        <n x="2"/>
        <n x="250"/>
      </t>
    </mdx>
    <mdx n="217" f="v">
      <t c="12">
        <n x="215"/>
        <n x="216"/>
        <n x="125"/>
        <n x="2"/>
        <n x="133"/>
        <n x="4"/>
        <n x="10"/>
        <n x="221"/>
        <n x="219"/>
        <n x="220"/>
        <n x="2"/>
        <n x="250"/>
      </t>
    </mdx>
    <mdx n="128" f="v">
      <t c="5">
        <n x="250"/>
        <n x="2"/>
        <n x="235"/>
        <n x="3"/>
        <n x="166" s="1"/>
      </t>
    </mdx>
    <mdx n="128" f="v">
      <t c="6">
        <n x="215"/>
        <n x="2"/>
        <n x="154"/>
        <n x="131"/>
        <n x="144" s="1"/>
        <n x="160"/>
      </t>
    </mdx>
    <mdx n="217" f="v">
      <t c="12">
        <n x="215"/>
        <n x="216"/>
        <n x="154"/>
        <n x="131"/>
        <n x="144" s="1"/>
        <n x="4"/>
        <n x="10"/>
        <n x="225"/>
        <n x="219"/>
        <n x="220"/>
        <n x="2"/>
        <n x="250"/>
      </t>
    </mdx>
    <mdx n="128" f="v">
      <t c="5">
        <n x="215"/>
        <n x="216"/>
        <n x="125"/>
        <n x="2"/>
        <n x="144" s="1"/>
      </t>
    </mdx>
    <mdx n="128" f="v">
      <t c="6">
        <n x="250"/>
        <n x="151" s="1"/>
        <n x="125"/>
        <n x="2"/>
        <n x="134"/>
        <n x="160"/>
      </t>
    </mdx>
    <mdx n="128" f="v">
      <t c="6">
        <n x="250"/>
        <n x="2"/>
        <n x="132"/>
        <n x="3"/>
        <n x="204"/>
        <n x="135"/>
      </t>
    </mdx>
    <mdx n="217" f="v">
      <t c="12">
        <n x="250"/>
        <n x="2"/>
        <n x="130"/>
        <n x="131"/>
        <n x="139" s="1"/>
        <n x="4"/>
        <n x="10"/>
        <n x="221"/>
        <n x="219"/>
        <n x="220"/>
        <n x="2"/>
        <n x="250"/>
      </t>
    </mdx>
    <mdx n="217" f="v">
      <t c="12">
        <n x="250"/>
        <n x="129"/>
        <n x="142"/>
        <n x="131"/>
        <n x="139" s="1"/>
        <n x="4"/>
        <n x="10"/>
        <n x="221"/>
        <n x="219"/>
        <n x="220"/>
        <n x="2"/>
        <n x="250"/>
      </t>
    </mdx>
    <mdx n="128" f="v">
      <t c="5">
        <n x="215"/>
        <n x="129"/>
        <n x="129"/>
        <n x="131"/>
        <n x="134"/>
      </t>
    </mdx>
    <mdx n="128" f="v">
      <t c="5">
        <n x="250"/>
        <n x="2"/>
        <n x="129"/>
        <n x="131"/>
        <n x="214" s="1"/>
      </t>
    </mdx>
    <mdx n="217" f="v">
      <t c="12">
        <n x="250"/>
        <n x="2"/>
        <n x="125"/>
        <n x="131"/>
        <n x="214" s="1"/>
        <n x="145"/>
        <n x="10"/>
        <n x="254"/>
        <n x="219"/>
        <n x="220"/>
        <n x="2"/>
        <n x="250"/>
      </t>
    </mdx>
    <mdx n="128" f="v">
      <t c="6">
        <n x="250"/>
        <n x="169"/>
        <n x="129"/>
        <n x="131"/>
        <n x="214" s="1"/>
        <n x="145"/>
      </t>
    </mdx>
    <mdx n="217" f="v">
      <t c="12">
        <n x="250"/>
        <n x="2"/>
        <n x="132"/>
        <n x="131"/>
        <n x="149" s="1"/>
        <n x="146"/>
        <n x="10"/>
        <n x="255"/>
        <n x="219"/>
        <n x="220"/>
        <n x="2"/>
        <n x="250"/>
      </t>
    </mdx>
    <mdx n="128" f="v">
      <t c="5">
        <n x="215"/>
        <n x="216"/>
        <n x="132"/>
        <n x="131"/>
        <n x="149" s="1"/>
      </t>
    </mdx>
    <mdx n="128" f="v">
      <t c="6">
        <n x="215"/>
        <n x="216"/>
        <n x="132"/>
        <n x="131"/>
        <n x="134"/>
        <n x="145"/>
      </t>
    </mdx>
    <mdx n="128" f="v">
      <t c="6">
        <n x="215"/>
        <n x="216"/>
        <n x="125"/>
        <n x="131"/>
        <n x="134"/>
        <n x="145"/>
      </t>
    </mdx>
    <mdx n="128" f="v">
      <t c="7">
        <n x="250"/>
        <n x="216"/>
        <n x="237"/>
        <n x="3"/>
        <n x="204"/>
        <n x="4"/>
        <n x="162"/>
      </t>
    </mdx>
    <mdx n="217" f="v">
      <t c="12">
        <n x="215"/>
        <n x="216"/>
        <n x="130"/>
        <n x="2"/>
        <n x="204"/>
        <n x="4"/>
        <n x="10"/>
        <n x="221"/>
        <n x="219"/>
        <n x="220"/>
        <n x="2"/>
        <n x="250"/>
      </t>
    </mdx>
    <mdx n="128" f="v">
      <t c="6">
        <n x="215"/>
        <n x="216"/>
        <n x="237"/>
        <n x="2"/>
        <n x="134"/>
        <n x="148"/>
      </t>
    </mdx>
    <mdx n="128" f="v">
      <t c="5">
        <n x="215"/>
        <n x="216"/>
        <n x="237"/>
        <n x="3"/>
        <n x="190"/>
      </t>
    </mdx>
    <mdx n="217" f="v">
      <t c="12">
        <n x="250"/>
        <n x="129"/>
        <n x="125"/>
        <n x="3"/>
        <n x="204"/>
        <n x="4"/>
        <n x="10"/>
        <n x="255"/>
        <n x="256"/>
        <n x="220"/>
        <n x="2"/>
        <n x="250"/>
      </t>
    </mdx>
    <mdx n="128" f="v">
      <t c="6">
        <n x="250"/>
        <n x="129"/>
        <n x="142"/>
        <n x="131"/>
        <n x="144" s="1"/>
        <n x="156"/>
      </t>
    </mdx>
    <mdx n="128" f="v">
      <t c="5">
        <n x="250"/>
        <n x="151" s="1"/>
        <n x="142"/>
        <n x="131"/>
        <n x="144" s="1"/>
      </t>
    </mdx>
    <mdx n="217" f="v">
      <t c="12">
        <n x="250"/>
        <n x="151" s="1"/>
        <n x="129"/>
        <n x="2"/>
        <n x="2"/>
        <n x="156"/>
        <n x="10"/>
        <n x="255"/>
        <n x="219"/>
        <n x="220"/>
        <n x="2"/>
        <n x="250"/>
      </t>
    </mdx>
    <mdx n="128" f="v">
      <t c="6">
        <n x="250"/>
        <n x="129"/>
        <n x="129"/>
        <n x="2"/>
        <n x="2"/>
        <n x="150"/>
      </t>
    </mdx>
    <mdx n="128" f="v">
      <t c="5">
        <n x="250"/>
        <n x="129"/>
        <n x="129"/>
        <n x="2"/>
        <n x="166" s="1"/>
      </t>
    </mdx>
    <mdx n="128" f="v">
      <t c="7">
        <n x="250"/>
        <n x="129"/>
        <n x="129"/>
        <n x="2"/>
        <n x="166" s="1"/>
        <n x="4"/>
        <n x="10"/>
      </t>
    </mdx>
    <mdx n="128" f="v">
      <t c="5">
        <n x="250"/>
        <n x="129"/>
        <n x="129"/>
        <n x="2"/>
        <n x="139" s="1"/>
      </t>
    </mdx>
    <mdx n="128" f="v">
      <t c="6">
        <n x="215"/>
        <n x="129"/>
        <n x="130"/>
        <n x="131"/>
        <n x="2"/>
        <n x="150"/>
      </t>
    </mdx>
    <mdx n="217" f="v">
      <t c="12">
        <n x="250"/>
        <n x="216"/>
        <n x="130"/>
        <n x="131"/>
        <n x="132"/>
        <n x="150"/>
        <n x="10"/>
        <n x="221"/>
        <n x="222" s="1"/>
        <n x="220"/>
        <n x="2"/>
        <n x="250"/>
      </t>
    </mdx>
    <mdx n="128" f="v">
      <t c="7">
        <n x="250"/>
        <n x="129"/>
        <n x="130"/>
        <n x="131"/>
        <n x="132"/>
        <n x="131"/>
        <n x="163" s="1"/>
      </t>
    </mdx>
    <mdx n="128" f="v">
      <t c="7">
        <n x="250"/>
        <n x="129"/>
        <n x="132"/>
        <n x="131"/>
        <n x="133"/>
        <n x="150"/>
        <n x="184"/>
      </t>
    </mdx>
    <mdx n="128" f="v">
      <t c="6">
        <n x="250"/>
        <n x="2"/>
        <n x="132"/>
        <n x="131"/>
        <n x="133"/>
        <n x="135"/>
      </t>
    </mdx>
    <mdx n="128" f="v">
      <t c="7">
        <n x="250"/>
        <n x="2"/>
        <n x="132"/>
        <n x="2"/>
        <n x="147"/>
        <n x="133"/>
        <n x="164" s="1"/>
      </t>
    </mdx>
    <mdx n="128" f="v">
      <t c="5">
        <n x="215"/>
        <n x="216"/>
        <n x="132"/>
        <n x="131"/>
        <n x="141"/>
      </t>
    </mdx>
    <mdx n="128" f="v">
      <t c="7">
        <n x="215"/>
        <n x="216"/>
        <n x="130"/>
        <n x="131"/>
        <n x="214" s="1"/>
        <n x="4"/>
        <n x="10"/>
      </t>
    </mdx>
    <mdx n="128" f="v">
      <t c="5">
        <n x="215"/>
        <n x="216"/>
        <n x="130"/>
        <n x="131"/>
        <n x="149" s="1"/>
      </t>
    </mdx>
    <mdx n="128" f="v">
      <t c="5">
        <n x="215"/>
        <n x="216"/>
        <n x="125"/>
        <n x="131"/>
        <n x="204"/>
      </t>
    </mdx>
    <mdx n="217" f="v">
      <t c="12">
        <n x="250"/>
        <n x="170" s="1"/>
        <n x="125"/>
        <n x="3"/>
        <n x="204"/>
        <n x="4"/>
        <n x="10"/>
        <n x="233"/>
        <n x="219"/>
        <n x="220"/>
        <n x="2"/>
        <n x="250"/>
      </t>
    </mdx>
    <mdx n="217" f="v">
      <t c="12">
        <n x="250"/>
        <n x="170" s="1"/>
        <n x="142"/>
        <n x="130"/>
        <n x="204"/>
        <n x="4"/>
        <n x="10"/>
        <n x="221"/>
        <n x="219"/>
        <n x="220"/>
        <n x="2"/>
        <n x="250"/>
      </t>
    </mdx>
    <mdx n="217" f="v">
      <t c="12">
        <n x="252" s="1"/>
        <n x="155"/>
        <n x="130"/>
        <n x="3"/>
        <n x="204"/>
        <n x="4"/>
        <n x="10"/>
        <n x="221"/>
        <n x="219"/>
        <n x="220"/>
        <n x="2"/>
        <n x="250"/>
      </t>
    </mdx>
    <mdx n="128" f="v">
      <t c="6">
        <n x="250"/>
        <n x="141"/>
        <n x="130"/>
        <n x="2"/>
        <n x="2"/>
        <n x="4"/>
      </t>
    </mdx>
    <mdx n="128" f="v">
      <t c="6">
        <n x="250"/>
        <n x="129"/>
        <n x="129"/>
        <n x="2"/>
        <n x="2"/>
        <n x="214" s="1"/>
      </t>
    </mdx>
    <mdx n="128" f="v">
      <t c="6">
        <n x="215"/>
        <n x="129"/>
        <n x="142"/>
        <n x="131"/>
        <n x="214" s="1"/>
        <n x="214" s="1"/>
      </t>
    </mdx>
    <mdx n="217" f="v">
      <t c="12">
        <n x="250"/>
        <n x="151" s="1"/>
        <n x="130"/>
        <n x="131"/>
        <n x="133"/>
        <n x="214" s="1"/>
        <n x="10"/>
        <n x="225"/>
        <n x="219"/>
        <n x="220"/>
        <n x="2"/>
        <n x="250"/>
      </t>
    </mdx>
    <mdx n="128" f="v">
      <t c="6">
        <n x="250"/>
        <n x="251"/>
        <n x="181"/>
        <n x="130"/>
        <n x="2"/>
        <n x="147"/>
      </t>
    </mdx>
    <mdx n="128" f="v">
      <t c="6">
        <n x="250"/>
        <n x="251"/>
        <n x="181"/>
        <n x="130"/>
        <n x="2"/>
        <n x="156"/>
      </t>
    </mdx>
    <mdx n="128" f="v">
      <t c="7">
        <n x="250"/>
        <n x="251"/>
        <n x="181"/>
        <n x="130"/>
        <n x="2"/>
        <n x="156"/>
        <n x="143"/>
      </t>
    </mdx>
    <mdx n="128" f="v">
      <t c="6">
        <n x="252" s="1"/>
        <n x="2"/>
        <n x="130"/>
        <n x="131"/>
        <n x="2"/>
        <n x="214" s="1"/>
      </t>
    </mdx>
    <mdx n="128" f="v">
      <t c="5">
        <n x="250"/>
        <n x="2"/>
        <n x="130"/>
        <n x="2"/>
        <n x="185" s="1"/>
      </t>
    </mdx>
    <mdx n="128" f="v">
      <t c="7">
        <n x="250"/>
        <n x="141"/>
        <n x="154"/>
        <n x="130"/>
        <n x="133"/>
        <n x="133"/>
        <n x="156"/>
      </t>
    </mdx>
    <mdx n="217" f="v">
      <t c="12">
        <n x="250"/>
        <n x="183"/>
        <n x="154"/>
        <n x="130"/>
        <n x="133"/>
        <n x="214" s="1"/>
        <n x="156"/>
        <n x="253"/>
        <n x="256"/>
        <n x="220"/>
        <n x="2"/>
        <n x="250"/>
      </t>
    </mdx>
    <mdx n="128" f="v">
      <t c="6">
        <n x="250"/>
        <n x="169"/>
        <n x="154"/>
        <n x="130"/>
        <n x="133"/>
        <n x="135"/>
      </t>
    </mdx>
    <mdx n="217" f="v">
      <t c="12">
        <n x="250"/>
        <n x="169"/>
        <n x="181"/>
        <n x="130"/>
        <n x="133"/>
        <n x="135"/>
        <n x="156"/>
        <n x="253"/>
        <n x="256"/>
        <n x="220"/>
        <n x="2"/>
        <n x="250"/>
      </t>
    </mdx>
    <mdx n="128" f="v">
      <t c="7">
        <n x="250"/>
        <n x="169"/>
        <n x="129"/>
        <n x="130"/>
        <n x="133"/>
        <n x="135"/>
        <n x="143"/>
      </t>
    </mdx>
    <mdx n="128" f="v">
      <t c="5">
        <n x="250"/>
        <n x="151" s="1"/>
        <n x="129"/>
        <n x="131"/>
        <n x="149" s="1"/>
      </t>
    </mdx>
    <mdx n="128" f="v">
      <t c="5">
        <n x="250"/>
        <n x="151" s="1"/>
        <n x="130"/>
        <n x="131"/>
        <n x="149" s="1"/>
      </t>
    </mdx>
    <mdx n="128" f="v">
      <t c="7">
        <n x="250"/>
        <n x="176"/>
        <n x="130"/>
        <n x="130"/>
        <n x="133"/>
        <n x="147"/>
        <n x="143"/>
      </t>
    </mdx>
    <mdx n="128" f="v">
      <t c="7">
        <n x="250"/>
        <n x="141"/>
        <n x="130"/>
        <n x="2"/>
        <n x="2"/>
        <n x="213"/>
        <n x="257"/>
      </t>
    </mdx>
    <mdx n="128" f="v">
      <t c="6">
        <n x="250"/>
        <n x="141"/>
        <n x="129"/>
        <n x="2"/>
        <n x="2"/>
        <n x="146"/>
      </t>
    </mdx>
    <mdx n="128" f="v">
      <t c="7">
        <n x="250"/>
        <n x="129"/>
        <n x="129"/>
        <n x="130"/>
        <n x="2"/>
        <n x="146"/>
        <n x="150"/>
      </t>
    </mdx>
    <mdx n="128" f="v">
      <t c="6">
        <n x="250"/>
        <n x="129"/>
        <n x="130"/>
        <n x="130"/>
        <n x="147"/>
        <n x="146"/>
      </t>
    </mdx>
    <mdx n="128" f="v">
      <t c="7">
        <n x="250"/>
        <n x="129"/>
        <n x="130"/>
        <n x="130"/>
        <n x="147"/>
        <n x="150"/>
        <n x="150"/>
      </t>
    </mdx>
    <mdx n="128" f="v">
      <t c="6">
        <n x="250"/>
        <n x="129"/>
        <n x="130"/>
        <n x="130"/>
        <n x="147"/>
        <n x="150"/>
      </t>
    </mdx>
    <mdx n="128" f="v">
      <t c="7">
        <n x="250"/>
        <n x="183"/>
        <n x="130"/>
        <n x="130"/>
        <n x="147"/>
        <n x="150"/>
        <n x="161"/>
      </t>
    </mdx>
    <mdx n="128" f="v">
      <t c="5">
        <n x="250"/>
        <n x="2"/>
        <n x="129"/>
        <n x="131"/>
        <n x="241" s="1"/>
      </t>
    </mdx>
    <mdx n="128" f="v">
      <t c="7">
        <n x="250"/>
        <n x="2"/>
        <n x="129"/>
        <n x="131"/>
        <n x="136"/>
        <n x="133"/>
        <n x="156"/>
      </t>
    </mdx>
    <mdx n="128" f="v">
      <t c="7">
        <n x="250"/>
        <n x="129"/>
        <n x="132"/>
        <n x="131"/>
        <n x="136"/>
        <n x="146"/>
        <n x="135"/>
      </t>
    </mdx>
    <mdx n="128" f="v">
      <t c="7">
        <n x="250"/>
        <n x="141"/>
        <n x="130"/>
        <n x="131"/>
        <n x="136"/>
        <n x="213"/>
        <n x="135"/>
      </t>
    </mdx>
    <mdx n="128" f="v">
      <t c="5">
        <n x="250"/>
        <n x="141"/>
        <n x="130"/>
        <n x="2"/>
        <n x="133"/>
      </t>
    </mdx>
    <mdx n="128" f="v">
      <t c="6">
        <n x="250"/>
        <n x="141"/>
        <n x="154"/>
        <n x="2"/>
        <n x="133"/>
        <n x="133"/>
      </t>
    </mdx>
    <mdx n="128" f="v">
      <t c="6">
        <n x="250"/>
        <n x="155"/>
        <n x="154"/>
        <n x="130"/>
        <n x="2"/>
        <n x="133"/>
      </t>
    </mdx>
    <mdx n="128" f="v">
      <t c="7">
        <n x="250"/>
        <n x="155"/>
        <n x="130"/>
        <n x="2"/>
        <n x="2"/>
        <n x="214" s="1"/>
        <n x="150"/>
      </t>
    </mdx>
    <mdx n="128" f="v">
      <t c="6">
        <n x="250"/>
        <n x="155"/>
        <n x="130"/>
        <n x="2"/>
        <n x="147"/>
        <n x="143"/>
      </t>
    </mdx>
    <mdx n="0" f="v">
      <t c="7">
        <n x="1"/>
        <n x="41"/>
        <n x="205"/>
        <n x="35"/>
        <n x="2"/>
        <n x="18"/>
        <n x="58"/>
      </t>
    </mdx>
    <mdx n="0" f="v">
      <t c="7">
        <n x="1"/>
        <n x="60"/>
        <n x="205"/>
        <n x="20"/>
        <n x="2"/>
        <n x="5"/>
        <n x="58"/>
      </t>
    </mdx>
    <mdx n="0" f="v">
      <t c="7">
        <n x="1"/>
        <n x="60"/>
        <n x="205"/>
        <n x="20"/>
        <n x="2"/>
        <n x="18"/>
        <n x="21"/>
      </t>
    </mdx>
    <mdx n="0" f="v">
      <t c="8">
        <n x="1"/>
        <n x="60"/>
        <n x="205"/>
        <n x="20"/>
        <n x="2"/>
        <n x="18"/>
        <n x="21"/>
        <n x="58"/>
      </t>
    </mdx>
    <mdx n="0" f="v">
      <t c="7">
        <n x="1"/>
        <n x="45"/>
        <n x="205"/>
        <n x="31"/>
        <n x="2"/>
        <n x="18"/>
        <n x="58"/>
      </t>
    </mdx>
    <mdx n="0" f="v">
      <t c="7">
        <n x="1"/>
        <n x="33"/>
        <n x="205"/>
        <n x="36"/>
        <n x="2"/>
        <n x="18"/>
        <n x="58"/>
      </t>
    </mdx>
    <mdx n="0" f="v">
      <t c="7">
        <n x="1"/>
        <n x="46"/>
        <n x="205"/>
        <n x="36"/>
        <n x="2"/>
        <n x="18"/>
        <n x="58"/>
      </t>
    </mdx>
    <mdx n="0" f="v">
      <t c="8">
        <n x="1"/>
        <n x="46"/>
        <n x="205"/>
        <n x="36"/>
        <n x="2"/>
        <n x="18"/>
        <n x="58"/>
        <n x="58"/>
      </t>
    </mdx>
    <mdx n="0" f="v">
      <t c="8">
        <n x="1"/>
        <n x="167"/>
        <n x="205"/>
        <n x="125"/>
        <n x="2"/>
        <n x="18"/>
        <n x="22"/>
        <n x="58"/>
      </t>
    </mdx>
    <mdx n="0" f="v">
      <t c="7">
        <n x="1"/>
        <n x="37"/>
        <n x="205"/>
        <n x="25"/>
        <n x="2"/>
        <n x="18"/>
        <n x="58"/>
      </t>
    </mdx>
    <mdx n="0" f="v">
      <t c="7">
        <n x="1"/>
        <n x="37"/>
        <n x="205"/>
        <n x="25"/>
        <n x="2"/>
        <n x="18"/>
        <n x="59"/>
      </t>
    </mdx>
    <mdx n="0" f="v">
      <t c="7">
        <n x="1"/>
        <n x="28"/>
        <n x="205"/>
        <n x="25"/>
        <n x="2"/>
        <n x="18"/>
        <n x="59"/>
      </t>
    </mdx>
    <mdx n="0" f="v">
      <t c="7">
        <n x="1"/>
        <n x="28"/>
        <n x="205"/>
        <n x="20"/>
        <n x="2"/>
        <n x="18"/>
        <n x="58"/>
      </t>
    </mdx>
    <mdx n="0" f="v">
      <t c="8">
        <n x="1"/>
        <n x="32"/>
        <n x="205"/>
        <n x="25"/>
        <n x="2"/>
        <n x="18"/>
        <n x="22"/>
        <n x="58"/>
      </t>
    </mdx>
    <mdx n="0" f="v">
      <t c="8">
        <n x="1"/>
        <n x="32"/>
        <n x="205"/>
        <n x="25"/>
        <n x="2"/>
        <n x="18"/>
        <n x="58"/>
        <n x="58"/>
      </t>
    </mdx>
    <mdx n="0" f="v">
      <t c="8">
        <n x="1"/>
        <n x="167"/>
        <n x="250"/>
        <n x="20"/>
        <n x="2"/>
        <n x="5"/>
        <n x="21"/>
        <n x="58"/>
      </t>
    </mdx>
    <mdx n="0" f="v">
      <t c="8">
        <n x="1"/>
        <n x="167"/>
        <n x="250"/>
        <n x="125"/>
        <n x="2"/>
        <n x="18"/>
        <n x="21"/>
        <n x="58"/>
      </t>
    </mdx>
    <mdx n="0" f="v">
      <t c="8">
        <n x="1"/>
        <n x="23"/>
        <n x="250"/>
        <n x="20"/>
        <n x="2"/>
        <n x="5"/>
        <n x="22"/>
        <n x="58"/>
      </t>
    </mdx>
    <mdx n="0" f="v">
      <t c="7">
        <n x="1"/>
        <n x="23"/>
        <n x="250"/>
        <n x="20"/>
        <n x="2"/>
        <n x="5"/>
        <n x="22"/>
      </t>
    </mdx>
    <mdx n="0" f="v">
      <t c="7">
        <n x="1"/>
        <n x="44"/>
        <n x="250"/>
        <n x="20"/>
        <n x="2"/>
        <n x="5"/>
        <n x="22"/>
      </t>
    </mdx>
    <mdx n="0" f="v">
      <t c="8">
        <n x="1"/>
        <n x="30"/>
        <n x="250"/>
        <n x="20"/>
        <n x="2"/>
        <n x="18"/>
        <n x="58"/>
        <n x="58"/>
      </t>
    </mdx>
    <mdx n="0" f="v">
      <t c="7">
        <n x="1"/>
        <n x="43"/>
        <n x="250"/>
        <n x="36"/>
        <n x="2"/>
        <n x="18"/>
        <n x="58"/>
      </t>
    </mdx>
    <mdx n="0" f="v">
      <t c="7">
        <n x="1"/>
        <n x="43"/>
        <n x="250"/>
        <n x="36"/>
        <n x="2"/>
        <n x="5"/>
        <n x="58"/>
      </t>
    </mdx>
    <mdx n="0" f="v">
      <t c="7">
        <n x="1"/>
        <n x="43"/>
        <n x="250"/>
        <n x="36"/>
        <n x="2"/>
        <n x="18"/>
        <n x="58"/>
      </t>
    </mdx>
    <mdx n="0" f="v">
      <t c="5">
        <n x="1"/>
        <n x="250"/>
        <n x="10"/>
        <n x="2"/>
        <n x="53"/>
      </t>
    </mdx>
    <mdx n="0" f="v">
      <t c="10">
        <n x="1"/>
        <n x="250"/>
        <n x="10"/>
        <n x="2"/>
        <n x="53"/>
        <n x="12"/>
        <n x="2"/>
        <n x="6"/>
        <n x="17"/>
        <n x="51"/>
      </t>
    </mdx>
    <mdx n="0" f="v">
      <t c="5">
        <n x="1"/>
        <n x="250"/>
        <n x="10"/>
        <n x="2"/>
        <n x="53"/>
      </t>
    </mdx>
    <mdx n="0" f="v">
      <t c="5">
        <n x="1"/>
        <n x="250"/>
        <n x="10"/>
        <n x="2"/>
        <n x="53"/>
      </t>
    </mdx>
    <mdx n="0" f="v">
      <t c="6">
        <n x="11"/>
        <n x="177"/>
        <n x="12"/>
        <n x="16"/>
        <n x="2"/>
        <n x="13"/>
      </t>
    </mdx>
    <mdx n="0" f="v">
      <t c="6">
        <n x="11"/>
        <n x="7"/>
        <n x="2"/>
        <n x="177"/>
        <n x="2"/>
        <n x="13"/>
      </t>
    </mdx>
  </mdxMetadata>
  <valueMetadata count="74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20"/>
    </bk>
    <bk>
      <rc t="1" v="621"/>
    </bk>
    <bk>
      <rc t="1" v="622"/>
    </bk>
    <bk>
      <rc t="1" v="623"/>
    </bk>
    <bk>
      <rc t="1" v="624"/>
    </bk>
    <bk>
      <rc t="1" v="625"/>
    </bk>
    <bk>
      <rc t="1" v="626"/>
    </bk>
    <bk>
      <rc t="1" v="619"/>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4"/>
    </bk>
    <bk>
      <rc t="1" v="723"/>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3"/>
    </bk>
    <bk>
      <rc t="1" v="742"/>
    </bk>
    <bk>
      <rc t="1" v="744"/>
    </bk>
    <bk>
      <rc t="1" v="745"/>
    </bk>
    <bk>
      <rc t="1" v="746"/>
    </bk>
  </valueMetadata>
</metadata>
</file>

<file path=xl/sharedStrings.xml><?xml version="1.0" encoding="utf-8"?>
<sst xmlns="http://schemas.openxmlformats.org/spreadsheetml/2006/main" count="4451" uniqueCount="473">
  <si>
    <t>Financial Results</t>
  </si>
  <si>
    <t>Macro</t>
  </si>
  <si>
    <t>Foreign Exchange</t>
  </si>
  <si>
    <t>1Q2024</t>
  </si>
  <si>
    <t>1H2024</t>
  </si>
  <si>
    <t>9M2024</t>
  </si>
  <si>
    <t>North America</t>
  </si>
  <si>
    <t>Latin America</t>
  </si>
  <si>
    <t>Listed Subsidiaries</t>
  </si>
  <si>
    <t>Outstanding EDP Shares</t>
  </si>
  <si>
    <t>Treasury Stock</t>
  </si>
  <si>
    <t>-</t>
  </si>
  <si>
    <t>Outstanding EDPR Shares</t>
  </si>
  <si>
    <t>of which owned by EDP</t>
  </si>
  <si>
    <t>EDP ownership</t>
  </si>
  <si>
    <t>Outstanding EDP Brasil Shares</t>
  </si>
  <si>
    <t>Income Statement</t>
  </si>
  <si>
    <t>2Q2024</t>
  </si>
  <si>
    <t>3Q2024</t>
  </si>
  <si>
    <t>4Q2024</t>
  </si>
  <si>
    <t>Revenues</t>
  </si>
  <si>
    <t>% YoY</t>
  </si>
  <si>
    <t xml:space="preserve">Renewables, Clients &amp; EM </t>
  </si>
  <si>
    <t>Cost of Goods Sold</t>
  </si>
  <si>
    <t>Joint Ventures and Associates (1)</t>
  </si>
  <si>
    <t>- Adjustments (2)</t>
  </si>
  <si>
    <t>Recurring EBITDA (3)</t>
  </si>
  <si>
    <t>Amortisation and impairment (4)</t>
  </si>
  <si>
    <t>Unwinding of long term liabilities (5)</t>
  </si>
  <si>
    <t>Discontinued Operations</t>
  </si>
  <si>
    <t>Non-controlling Interests (6)</t>
  </si>
  <si>
    <t xml:space="preserve">At EDPR level: </t>
  </si>
  <si>
    <t>Attributable to free-float of EDPR (7)</t>
  </si>
  <si>
    <t xml:space="preserve">At EDP Brasil level: </t>
  </si>
  <si>
    <t>Attributable to free-float of EDP Brasil</t>
  </si>
  <si>
    <t>Iberia (Ex-wind) &amp; Other</t>
  </si>
  <si>
    <t>Recurring net profit (8)</t>
  </si>
  <si>
    <t>Outstanding Shares</t>
  </si>
  <si>
    <t>DPS</t>
  </si>
  <si>
    <t>Pre-tax Profit</t>
  </si>
  <si>
    <t>Balance Sheet</t>
  </si>
  <si>
    <t>Fin. investments &amp; assets held for sale (1)</t>
  </si>
  <si>
    <t>Non-controling Interest (1)</t>
  </si>
  <si>
    <t>Employee Benefits (€ million) (2)</t>
  </si>
  <si>
    <t>Brazil (3)</t>
  </si>
  <si>
    <t>EDP Espanha &amp; Other</t>
  </si>
  <si>
    <t>Derivatives associated with Debt (4)</t>
  </si>
  <si>
    <t>Net Debt/EBITDA (5)</t>
  </si>
  <si>
    <t>FFO/Adjusted Net Debt</t>
  </si>
  <si>
    <t>Debt by Interest Rate Type</t>
  </si>
  <si>
    <t>Floating</t>
  </si>
  <si>
    <t>Fixed</t>
  </si>
  <si>
    <t>Total Assets</t>
  </si>
  <si>
    <t>Total Equity</t>
  </si>
  <si>
    <t>Total Liabilities</t>
  </si>
  <si>
    <t>Employee Benefits (Net of tax)</t>
  </si>
  <si>
    <t>Regulatory Receivables (Net of tax)</t>
  </si>
  <si>
    <t>EDP Consolidated Net Debt</t>
  </si>
  <si>
    <t>Cash Flow Statement</t>
  </si>
  <si>
    <t>Change in Regulatory Receivables (3)</t>
  </si>
  <si>
    <t>Renewables, Clients &amp; EM</t>
  </si>
  <si>
    <t>Other (4)</t>
  </si>
  <si>
    <t>Decrease/(Increase) in Net Debt</t>
  </si>
  <si>
    <t>Total Capex</t>
  </si>
  <si>
    <t>Wind &amp; Solar</t>
  </si>
  <si>
    <t>Hydro, Clients &amp; EM Iberia</t>
  </si>
  <si>
    <t>Hydro, Clients &amp; EM Brazil</t>
  </si>
  <si>
    <t>Hydro - Operating Data</t>
  </si>
  <si>
    <t>Installed Capacity (EBITDA+Equity MW)</t>
  </si>
  <si>
    <t>Installed Capacity (EBITDA MW)</t>
  </si>
  <si>
    <t>Portugal</t>
  </si>
  <si>
    <t>Pumping activity</t>
  </si>
  <si>
    <t>Run-of-River</t>
  </si>
  <si>
    <t>Reservoir</t>
  </si>
  <si>
    <t>Small-Hydro</t>
  </si>
  <si>
    <t>Spain</t>
  </si>
  <si>
    <t>Brazil</t>
  </si>
  <si>
    <t>Lajeado</t>
  </si>
  <si>
    <t>Peixe angical</t>
  </si>
  <si>
    <t>Energest Consolidated</t>
  </si>
  <si>
    <t>Installed Capacity (Equity MW)</t>
  </si>
  <si>
    <t>S. Manoel</t>
  </si>
  <si>
    <t>Cachoeira-Caldeirão</t>
  </si>
  <si>
    <t>Jari</t>
  </si>
  <si>
    <t>CAPEX</t>
  </si>
  <si>
    <t>Iberia</t>
  </si>
  <si>
    <t>Resources</t>
  </si>
  <si>
    <t>Iberia - Resources vs. LT Average (Avg.=0%)</t>
  </si>
  <si>
    <t>Brazil - GSF weighted average (%)</t>
  </si>
  <si>
    <t>Avg. Load Factors (%) (1)</t>
  </si>
  <si>
    <t>Electricity Output (GWh)</t>
  </si>
  <si>
    <t xml:space="preserve">Net Production </t>
  </si>
  <si>
    <t>Pumping</t>
  </si>
  <si>
    <t>CS&amp;EM Iberia - Market data</t>
  </si>
  <si>
    <t>Electricity final price (Spain), €/MWh (3)</t>
  </si>
  <si>
    <t>Supply Iberia - Operating Data</t>
  </si>
  <si>
    <t>Electricity (4)</t>
  </si>
  <si>
    <t>Liberalized - Residential (4)</t>
  </si>
  <si>
    <t>EM &amp; Thermal Iberia - Operating Data</t>
  </si>
  <si>
    <t>Installed Capacity (MW)</t>
  </si>
  <si>
    <t>CCGT</t>
  </si>
  <si>
    <t>Coal</t>
  </si>
  <si>
    <t>Coal (5)</t>
  </si>
  <si>
    <t>Thermal Brazil - Operating Data</t>
  </si>
  <si>
    <t>Electricity Networks</t>
  </si>
  <si>
    <t>Disco</t>
  </si>
  <si>
    <t>Transco</t>
  </si>
  <si>
    <t>OPEX Performance</t>
  </si>
  <si>
    <t>Controllable Costs (1)</t>
  </si>
  <si>
    <t>Capex Performance</t>
  </si>
  <si>
    <t>Capex (€ million) (2)</t>
  </si>
  <si>
    <t>Distribution (3)</t>
  </si>
  <si>
    <t>Transmission</t>
  </si>
  <si>
    <t>Operating Data</t>
  </si>
  <si>
    <t>RAB (€ million) (4)</t>
  </si>
  <si>
    <t xml:space="preserve">Portugal </t>
  </si>
  <si>
    <t>Spain (5)</t>
  </si>
  <si>
    <t>Networks</t>
  </si>
  <si>
    <t>Lenght of the networks (Km)</t>
  </si>
  <si>
    <t>Distribution</t>
  </si>
  <si>
    <t>DTCs (thous.)</t>
  </si>
  <si>
    <t>Energy Box (th)</t>
  </si>
  <si>
    <t>Customers Connected (th)</t>
  </si>
  <si>
    <t>% growth YoY</t>
  </si>
  <si>
    <t>Quality of service</t>
  </si>
  <si>
    <t>% Losses (6)</t>
  </si>
  <si>
    <t>EDP São Paulo</t>
  </si>
  <si>
    <t>Technical</t>
  </si>
  <si>
    <t>Commercial</t>
  </si>
  <si>
    <t>EDP Espírito Santo</t>
  </si>
  <si>
    <t>Remote orders (% of Total)</t>
  </si>
  <si>
    <t>Telemetering (%)</t>
  </si>
  <si>
    <t>Electricity Distributed (GWh)</t>
  </si>
  <si>
    <t>Financial Data (€ Million)</t>
  </si>
  <si>
    <t>High / Medium Voltage</t>
  </si>
  <si>
    <t>Low Voltage</t>
  </si>
  <si>
    <t>% of Total</t>
  </si>
  <si>
    <t>Very High / High / Medium Voltage</t>
  </si>
  <si>
    <t>Special Low Voltage</t>
  </si>
  <si>
    <t>Quality of Service</t>
  </si>
  <si>
    <t>Very High Voltage</t>
  </si>
  <si>
    <t xml:space="preserve">Brazil </t>
  </si>
  <si>
    <t>Financial Data (R$ Million)</t>
  </si>
  <si>
    <t>Gross Profit</t>
  </si>
  <si>
    <t>OPEX</t>
  </si>
  <si>
    <t>Other operating costs (net)</t>
  </si>
  <si>
    <t>Net Operating Costs</t>
  </si>
  <si>
    <t>Joint Ventures and Associates</t>
  </si>
  <si>
    <t>EBITDA</t>
  </si>
  <si>
    <t>Amortisation, impairment; Provisions</t>
  </si>
  <si>
    <t>EBIT</t>
  </si>
  <si>
    <t>Distribution - Financial Data (R$ Million)</t>
  </si>
  <si>
    <t>Distribution - Operating Data</t>
  </si>
  <si>
    <t>RAB (R$ million) Distribution</t>
  </si>
  <si>
    <t>Lenght of the networks (Km) Distribution</t>
  </si>
  <si>
    <t>Free Customers</t>
  </si>
  <si>
    <t>Industrial</t>
  </si>
  <si>
    <t>Residential, Commercial &amp; Other</t>
  </si>
  <si>
    <t>Transmission - Financial Data (R$ million)</t>
  </si>
  <si>
    <t>Transmission - Operating Data</t>
  </si>
  <si>
    <t>RAB (R$ million) Transmission (7)</t>
  </si>
  <si>
    <t>Lenght of the networks (Km) Transmission</t>
  </si>
  <si>
    <t>EDPR</t>
  </si>
  <si>
    <t>Financial Data (€ million)</t>
  </si>
  <si>
    <t>Europe</t>
  </si>
  <si>
    <t>South America</t>
  </si>
  <si>
    <t>Other</t>
  </si>
  <si>
    <t>CAPEX (€ million)</t>
  </si>
  <si>
    <t>South America &amp; Other</t>
  </si>
  <si>
    <t>Operating data</t>
  </si>
  <si>
    <t>Total Capacity (EBITDA + Equity MW)</t>
  </si>
  <si>
    <t>Installed capacity (MW EBITDA)</t>
  </si>
  <si>
    <t>Wind</t>
  </si>
  <si>
    <t>Rest of Europe</t>
  </si>
  <si>
    <t>US</t>
  </si>
  <si>
    <t>Canada</t>
  </si>
  <si>
    <t>Mexico</t>
  </si>
  <si>
    <t>Chile</t>
  </si>
  <si>
    <t>APAC</t>
  </si>
  <si>
    <t>Solar (including storage)</t>
  </si>
  <si>
    <t>Vietnam</t>
  </si>
  <si>
    <t>Singapore</t>
  </si>
  <si>
    <t>Rest of APAC</t>
  </si>
  <si>
    <t>Installed Capacity (MW Equity)</t>
  </si>
  <si>
    <t>Wind Onshore</t>
  </si>
  <si>
    <t xml:space="preserve">Canada </t>
  </si>
  <si>
    <t>Wind Offshore</t>
  </si>
  <si>
    <t>Belgium</t>
  </si>
  <si>
    <t>UK</t>
  </si>
  <si>
    <t>Solar</t>
  </si>
  <si>
    <t>Electricity Output (GWh) (2)</t>
  </si>
  <si>
    <t>Avg. Selling Price</t>
  </si>
  <si>
    <t>Europe (€/MWh)</t>
  </si>
  <si>
    <t>North America (USD/MWh)</t>
  </si>
  <si>
    <t>South America ($R/MWh)</t>
  </si>
  <si>
    <t>APAC (€/MWh)</t>
  </si>
  <si>
    <t>Financial Data (US$ million)</t>
  </si>
  <si>
    <t>Electricity sales and other</t>
  </si>
  <si>
    <t>Income from Institutional Partnerships</t>
  </si>
  <si>
    <t>Other operating income</t>
  </si>
  <si>
    <t>Operating costs</t>
  </si>
  <si>
    <t>Supplies and services</t>
  </si>
  <si>
    <t>Personnel costs</t>
  </si>
  <si>
    <t>Other operating costs</t>
  </si>
  <si>
    <t>Share of profit from associates</t>
  </si>
  <si>
    <t>EBITDA / Revenues</t>
  </si>
  <si>
    <t>Provisions</t>
  </si>
  <si>
    <t>Depreciation and amortisation</t>
  </si>
  <si>
    <t>Amortisation of deferred income (government grants)</t>
  </si>
  <si>
    <t>EBITDA MW</t>
  </si>
  <si>
    <t>US PPA/Hedge</t>
  </si>
  <si>
    <t>US Merchant</t>
  </si>
  <si>
    <t>US West</t>
  </si>
  <si>
    <t>US Central</t>
  </si>
  <si>
    <t>US East</t>
  </si>
  <si>
    <t>Average Selling Price ($/MWh)</t>
  </si>
  <si>
    <t>Netherlands</t>
  </si>
  <si>
    <t>Average Selling Price (€/MWh)</t>
  </si>
  <si>
    <t>Spain (Including hedging)</t>
  </si>
  <si>
    <t>Financial Data (R$ million)</t>
  </si>
  <si>
    <t>Average Selling Price (R$/MWh) - Brasil</t>
  </si>
  <si>
    <t xml:space="preserve">Average Selling Price (€/MWh) - Chile </t>
  </si>
  <si>
    <t>Ocean Winds</t>
  </si>
  <si>
    <t>Portfolio</t>
  </si>
  <si>
    <t>MW Gross</t>
  </si>
  <si>
    <t>CoD</t>
  </si>
  <si>
    <t>%OW</t>
  </si>
  <si>
    <t>Technology</t>
  </si>
  <si>
    <t>PPA/Tariff</t>
  </si>
  <si>
    <t>Status</t>
  </si>
  <si>
    <t>Total Portfolio</t>
  </si>
  <si>
    <t>Operating Assets</t>
  </si>
  <si>
    <t>Installed Capacity (MW) (1)</t>
  </si>
  <si>
    <t>Rest of Europe (2)</t>
  </si>
  <si>
    <t>Rest of North America (3)</t>
  </si>
  <si>
    <t>Brazil &amp; Others</t>
  </si>
  <si>
    <t>Hydro</t>
  </si>
  <si>
    <t>Gas/ CCGT</t>
  </si>
  <si>
    <t>TOTAL</t>
  </si>
  <si>
    <t>Of Which:</t>
  </si>
  <si>
    <t>Electricity Generation (GWh)</t>
  </si>
  <si>
    <t>Rest of the North America (3)</t>
  </si>
  <si>
    <t xml:space="preserve">Regulated Networks: Asset and Performance indicators   </t>
  </si>
  <si>
    <t>RAB (€ million)</t>
  </si>
  <si>
    <t>Brazil (R$ million)</t>
  </si>
  <si>
    <t>Transmission (6)</t>
  </si>
  <si>
    <t>TOTAL  RAB</t>
  </si>
  <si>
    <t>% Losses (7)</t>
  </si>
  <si>
    <t>Environment</t>
  </si>
  <si>
    <t>Renewable generation (%)</t>
  </si>
  <si>
    <t>Greenhouse gas emissions</t>
  </si>
  <si>
    <t>Air quality</t>
  </si>
  <si>
    <t>Particulate matter emissions (kt)</t>
  </si>
  <si>
    <t>Water management</t>
  </si>
  <si>
    <t>Total recovered waste (%)</t>
  </si>
  <si>
    <t>Environmental Matters</t>
  </si>
  <si>
    <t>Investments (€m)</t>
  </si>
  <si>
    <t>Business Model &amp; Innovation</t>
  </si>
  <si>
    <t>Sustainable Mobility</t>
  </si>
  <si>
    <t>Light-duty fleet electrification (%)</t>
  </si>
  <si>
    <t>Clients w/ electric mob. solutions (#)</t>
  </si>
  <si>
    <t>New market opportunities</t>
  </si>
  <si>
    <t>Energy Services Revenues / Turnover (%)</t>
  </si>
  <si>
    <t>Low carbon economy</t>
  </si>
  <si>
    <t>EBITDA in Renewables (%)</t>
  </si>
  <si>
    <t>CAPEX in Renewables (%)</t>
  </si>
  <si>
    <t>Revenues from coal (%)</t>
  </si>
  <si>
    <t>Human Capital</t>
  </si>
  <si>
    <t xml:space="preserve">Employment </t>
  </si>
  <si>
    <t>Employees (#)</t>
  </si>
  <si>
    <t>Female employees (%)</t>
  </si>
  <si>
    <t>Turnover (%)</t>
  </si>
  <si>
    <t>Total hours of training (h)</t>
  </si>
  <si>
    <t>Employees with training (%)</t>
  </si>
  <si>
    <t>Health and Safety</t>
  </si>
  <si>
    <t>* Only Seabed secured.</t>
  </si>
  <si>
    <t>Environmental Fees and Penalties (€m)</t>
  </si>
  <si>
    <t>Avg. EUR/USD for the period</t>
  </si>
  <si>
    <t>EUR/USD at the end of the period</t>
  </si>
  <si>
    <t>Avg. EUR/R$ for the period</t>
  </si>
  <si>
    <t>EUR/R$ at the end of the period</t>
  </si>
  <si>
    <t>Hungary</t>
  </si>
  <si>
    <t>1Q2025</t>
  </si>
  <si>
    <t>1H2025</t>
  </si>
  <si>
    <t>9M2025</t>
  </si>
  <si>
    <t>2Q2025</t>
  </si>
  <si>
    <t>3Q2025</t>
  </si>
  <si>
    <t>4Q2025</t>
  </si>
  <si>
    <t>Waste management</t>
  </si>
  <si>
    <t>Net cash investments</t>
  </si>
  <si>
    <t>Net cash flows from Operations activities</t>
  </si>
  <si>
    <t>Organic Cash Flow</t>
  </si>
  <si>
    <t>Net cash investments (€ million)</t>
  </si>
  <si>
    <t>Other (1)</t>
  </si>
  <si>
    <t>ESG performance</t>
  </si>
  <si>
    <r>
      <t>Scope 1 &amp; 2 Emissions Intensity (gCO</t>
    </r>
    <r>
      <rPr>
        <vertAlign val="subscript"/>
        <sz val="10"/>
        <rFont val="Calibri"/>
        <family val="2"/>
      </rPr>
      <t>2</t>
    </r>
    <r>
      <rPr>
        <sz val="11"/>
        <rFont val="Calibri"/>
        <family val="2"/>
        <scheme val="minor"/>
      </rPr>
      <t>/kWh)</t>
    </r>
  </si>
  <si>
    <r>
      <t>NO</t>
    </r>
    <r>
      <rPr>
        <vertAlign val="subscript"/>
        <sz val="10"/>
        <color theme="1"/>
        <rFont val="Calibri"/>
        <family val="2"/>
      </rPr>
      <t xml:space="preserve">x </t>
    </r>
    <r>
      <rPr>
        <sz val="11"/>
        <color theme="1"/>
        <rFont val="Calibri"/>
        <family val="2"/>
        <scheme val="minor"/>
      </rPr>
      <t>emissions (kt)</t>
    </r>
  </si>
  <si>
    <r>
      <t>SO</t>
    </r>
    <r>
      <rPr>
        <vertAlign val="subscript"/>
        <sz val="10"/>
        <color theme="1"/>
        <rFont val="Calibri"/>
        <family val="2"/>
      </rPr>
      <t>2</t>
    </r>
    <r>
      <rPr>
        <sz val="11"/>
        <color theme="1"/>
        <rFont val="Calibri"/>
        <family val="2"/>
        <scheme val="minor"/>
      </rPr>
      <t xml:space="preserve"> emissions (kt)</t>
    </r>
  </si>
  <si>
    <r>
      <t>Total freshwater withdrawn (10</t>
    </r>
    <r>
      <rPr>
        <vertAlign val="superscript"/>
        <sz val="10"/>
        <color theme="1"/>
        <rFont val="Calibri"/>
        <family val="2"/>
      </rPr>
      <t>3</t>
    </r>
    <r>
      <rPr>
        <sz val="11"/>
        <color theme="1"/>
        <rFont val="Calibri"/>
        <family val="2"/>
        <scheme val="minor"/>
      </rPr>
      <t>m</t>
    </r>
    <r>
      <rPr>
        <vertAlign val="superscript"/>
        <sz val="10"/>
        <color theme="1"/>
        <rFont val="Calibri"/>
        <family val="2"/>
        <scheme val="minor"/>
      </rPr>
      <t>3</t>
    </r>
    <r>
      <rPr>
        <sz val="11"/>
        <color theme="1"/>
        <rFont val="Calibri"/>
        <family val="2"/>
        <scheme val="minor"/>
      </rPr>
      <t>)</t>
    </r>
  </si>
  <si>
    <r>
      <t>Total freshwater consumed  (10</t>
    </r>
    <r>
      <rPr>
        <vertAlign val="superscript"/>
        <sz val="10"/>
        <color theme="1"/>
        <rFont val="Calibri"/>
        <family val="2"/>
      </rPr>
      <t>3</t>
    </r>
    <r>
      <rPr>
        <sz val="11"/>
        <color theme="1"/>
        <rFont val="Calibri"/>
        <family val="2"/>
        <scheme val="minor"/>
      </rPr>
      <t>m</t>
    </r>
    <r>
      <rPr>
        <vertAlign val="superscript"/>
        <sz val="10"/>
        <color theme="1"/>
        <rFont val="Calibri"/>
        <family val="2"/>
        <scheme val="minor"/>
      </rPr>
      <t>3</t>
    </r>
    <r>
      <rPr>
        <sz val="11"/>
        <color theme="1"/>
        <rFont val="Calibri"/>
        <family val="2"/>
        <scheme val="minor"/>
      </rPr>
      <t>)</t>
    </r>
  </si>
  <si>
    <t>Total waste generated (t)</t>
  </si>
  <si>
    <t>Energy Efficiency Services Revenues (€m)</t>
  </si>
  <si>
    <t>Training</t>
  </si>
  <si>
    <t>Direct training investment (€k)</t>
  </si>
  <si>
    <r>
      <t>Scope 1 GHG Emissions (ktCO</t>
    </r>
    <r>
      <rPr>
        <vertAlign val="subscript"/>
        <sz val="10"/>
        <rFont val="Calibri"/>
        <family val="2"/>
      </rPr>
      <t>2</t>
    </r>
    <r>
      <rPr>
        <sz val="11"/>
        <rFont val="Calibri"/>
        <family val="2"/>
        <scheme val="minor"/>
      </rPr>
      <t xml:space="preserve">eq) </t>
    </r>
  </si>
  <si>
    <r>
      <t>Scope 2 GHG Emissions (ktCO</t>
    </r>
    <r>
      <rPr>
        <vertAlign val="subscript"/>
        <sz val="10"/>
        <rFont val="Calibri"/>
        <family val="2"/>
      </rPr>
      <t>2</t>
    </r>
    <r>
      <rPr>
        <sz val="11"/>
        <rFont val="Calibri"/>
        <family val="2"/>
        <scheme val="minor"/>
      </rPr>
      <t>eq) (1)</t>
    </r>
  </si>
  <si>
    <t>Expenses (€m) (2)</t>
  </si>
  <si>
    <t>Electric charging points (#) (3)</t>
  </si>
  <si>
    <t>Accidents with lost workdays EDP (4) (#)</t>
  </si>
  <si>
    <t>Accidents with lost workdays contractors (4) (#)</t>
  </si>
  <si>
    <t>Frequency rate EDP (x) (6)</t>
  </si>
  <si>
    <t>Frequency rate contractors (x) (7)</t>
  </si>
  <si>
    <t>Smart meters in Iberia (m)</t>
  </si>
  <si>
    <t>Smart meters in Brazil (m)</t>
  </si>
  <si>
    <t xml:space="preserve">Fatal work-related injuries EDP (#) (5) </t>
  </si>
  <si>
    <t>Fatal work-related injuries contractors (#) (5)</t>
  </si>
  <si>
    <t>EBITDA/Revenues</t>
  </si>
  <si>
    <t>Financial income/(expense)</t>
  </si>
  <si>
    <t>Pre-tax profit</t>
  </si>
  <si>
    <t>Income taxes</t>
  </si>
  <si>
    <t>Profit of the period</t>
  </si>
  <si>
    <t>Equity holders of EDPR</t>
  </si>
  <si>
    <t>Non-controlling interests</t>
  </si>
  <si>
    <t>France</t>
  </si>
  <si>
    <t>Poland</t>
  </si>
  <si>
    <t>Romania</t>
  </si>
  <si>
    <t>Italy</t>
  </si>
  <si>
    <t>Greece</t>
  </si>
  <si>
    <t>Production w/ capacity complement</t>
  </si>
  <si>
    <t>Standard Production</t>
  </si>
  <si>
    <t>Above/(below) Standard Production</t>
  </si>
  <si>
    <t>Production w/o capacity complement</t>
  </si>
  <si>
    <t>Realised pool price (€/MWh)</t>
  </si>
  <si>
    <t>Regulatory Adjustment on Standard GWh (€m)</t>
  </si>
  <si>
    <t>Remuneration to Investment (€m)</t>
  </si>
  <si>
    <t>Hedging gains/(losses) (€m)</t>
  </si>
  <si>
    <t>N.A</t>
  </si>
  <si>
    <t/>
  </si>
  <si>
    <t>Corpor. Activ. &amp;
Adjustments</t>
  </si>
  <si>
    <t>Personnel costs and employee benefits</t>
  </si>
  <si>
    <t>Net financial interest</t>
  </si>
  <si>
    <t>Capitalized financial costs</t>
  </si>
  <si>
    <t>Net foreign exchange differences and derivatives</t>
  </si>
  <si>
    <t>Other Financials</t>
  </si>
  <si>
    <t>Income Taxes</t>
  </si>
  <si>
    <t xml:space="preserve">Effective Tax rate (%) </t>
  </si>
  <si>
    <t>Extraordinary Contribution for the Energy Sector</t>
  </si>
  <si>
    <t>Net Profit Attributable to EDP Shareholders</t>
  </si>
  <si>
    <t>- Adjustments (1)</t>
  </si>
  <si>
    <t>Assets (€ million)</t>
  </si>
  <si>
    <t>Property, plant and equipment, net</t>
  </si>
  <si>
    <t>Right-of-use assets</t>
  </si>
  <si>
    <t xml:space="preserve">Intangible assets, net </t>
  </si>
  <si>
    <t>Goodwill</t>
  </si>
  <si>
    <t>Tax assets, deferred and current</t>
  </si>
  <si>
    <t>Inventories</t>
  </si>
  <si>
    <t>Other assets, net</t>
  </si>
  <si>
    <t>Collateral deposits</t>
  </si>
  <si>
    <t>Cash and cash equivalents</t>
  </si>
  <si>
    <t>Equity (€ million)</t>
  </si>
  <si>
    <t>Equity attributable to equity holders of EDP</t>
  </si>
  <si>
    <t>Liabilities (€ million)</t>
  </si>
  <si>
    <t>Financial debt, of wich:</t>
  </si>
  <si>
    <t>Medium and long-term</t>
  </si>
  <si>
    <t>Short term</t>
  </si>
  <si>
    <t>Employee benefits (detail below)</t>
  </si>
  <si>
    <t>Institutional partnership liability in US</t>
  </si>
  <si>
    <t>Tax liabilities, deferred and current</t>
  </si>
  <si>
    <t>Deferred income from inst. partnerships</t>
  </si>
  <si>
    <t>Other liabilities, net</t>
  </si>
  <si>
    <t>IFRS 16</t>
  </si>
  <si>
    <t>Total Equity and Liabilities</t>
  </si>
  <si>
    <t>Employee Benefits (bef. Tax)</t>
  </si>
  <si>
    <t>Pensions</t>
  </si>
  <si>
    <t>Medical care and other</t>
  </si>
  <si>
    <t>Deferred tax on Employee benefits (-)</t>
  </si>
  <si>
    <t>Regulatory Receivables (€ million)</t>
  </si>
  <si>
    <t>Regulatory Receivables &amp; Change in Fair Value</t>
  </si>
  <si>
    <t>Deferred tax on Regulat. Receivables (-)</t>
  </si>
  <si>
    <t>Net Financial Debt (€ million)</t>
  </si>
  <si>
    <t>Nominal Financial Debt</t>
  </si>
  <si>
    <t>EDP S.A., EDP Finance BV and Other</t>
  </si>
  <si>
    <t>EDP Renováveis</t>
  </si>
  <si>
    <t>EDP Brasil</t>
  </si>
  <si>
    <t>Accrued Interest on Debt</t>
  </si>
  <si>
    <t>Fair Value of Hedged Debt</t>
  </si>
  <si>
    <t>Collateral deposits associated with Debt</t>
  </si>
  <si>
    <t>Hybrid adjustment (50% equity content)</t>
  </si>
  <si>
    <t xml:space="preserve">Total Financial Debt </t>
  </si>
  <si>
    <t>EDP Espanha</t>
  </si>
  <si>
    <t>Financial assets at fair value through P&amp;L &amp; Other</t>
  </si>
  <si>
    <t>Cash Flow Statement (€ million)</t>
  </si>
  <si>
    <t>Change in operating working capital, taxes and other</t>
  </si>
  <si>
    <t>Net interests paid</t>
  </si>
  <si>
    <t>Payments to Institutional Partnerships US</t>
  </si>
  <si>
    <t xml:space="preserve">Other </t>
  </si>
  <si>
    <t>Dividends paid to EDP Shareholders</t>
  </si>
  <si>
    <t>Effect of exchange rate fluctuations</t>
  </si>
  <si>
    <t>Other (including one-off adjustments)</t>
  </si>
  <si>
    <t>Capex (€ million)</t>
  </si>
  <si>
    <t>Expansion</t>
  </si>
  <si>
    <t>Maintenance</t>
  </si>
  <si>
    <t>Consolidated Capex</t>
  </si>
  <si>
    <t xml:space="preserve">Financial investments </t>
  </si>
  <si>
    <t xml:space="preserve">Proceeds Asset rotation </t>
  </si>
  <si>
    <t>Proceeds from TEI in US</t>
  </si>
  <si>
    <t>Acquisitions and disposals</t>
  </si>
  <si>
    <t>Income Statement (€ million)</t>
  </si>
  <si>
    <t>Amortisation, impairments; Provision</t>
  </si>
  <si>
    <t>Wind &amp; Solar - Key Aggregate drivers</t>
  </si>
  <si>
    <t>Wind resources vs. LT Average (P50)</t>
  </si>
  <si>
    <t>Output (GWh)</t>
  </si>
  <si>
    <t>Average selling price (€/MWh)</t>
  </si>
  <si>
    <t>Electricity spot price (Spain), €/MWh</t>
  </si>
  <si>
    <t>Iberian Electricity 1Y Fwd Price (€/MWh)</t>
  </si>
  <si>
    <t>CO2 allowances (EUA), €/ton</t>
  </si>
  <si>
    <t>Mibgas, €/MWh</t>
  </si>
  <si>
    <t>Brent, USD/bbl</t>
  </si>
  <si>
    <t>Portfolio of Clients (th)</t>
  </si>
  <si>
    <t>Portugal - Liberalized</t>
  </si>
  <si>
    <t>Portugal - Regulated</t>
  </si>
  <si>
    <t>Spain - Liberalized</t>
  </si>
  <si>
    <t>Gas</t>
  </si>
  <si>
    <t>Dual fuel penetration rate (%)</t>
  </si>
  <si>
    <t>Services to contracts ratio (%)</t>
  </si>
  <si>
    <t>Volume of electricity sold (GWh)</t>
  </si>
  <si>
    <t>Liberalized - Residential</t>
  </si>
  <si>
    <t>Liberalized - Business</t>
  </si>
  <si>
    <t>Regulated</t>
  </si>
  <si>
    <t>Volume of gas sold (GWh)</t>
  </si>
  <si>
    <t>Load Factors (%)</t>
  </si>
  <si>
    <t>Generation Output (GWh)</t>
  </si>
  <si>
    <t>Electricity output (GWh)</t>
  </si>
  <si>
    <t>Availability</t>
  </si>
  <si>
    <t>Iberia (€/Supply point)</t>
  </si>
  <si>
    <t>Brazil (R$/Supply point)</t>
  </si>
  <si>
    <t>Non-regulated</t>
  </si>
  <si>
    <t>Concession fees</t>
  </si>
  <si>
    <t>Regulated revenues</t>
  </si>
  <si>
    <t>Reg. EBITDA (RAP adj.costs &amp; taxes)</t>
  </si>
  <si>
    <t>Construction Revenues</t>
  </si>
  <si>
    <t>Financial Revenues</t>
  </si>
  <si>
    <t xml:space="preserve">EBIT </t>
  </si>
  <si>
    <t>Windplus</t>
  </si>
  <si>
    <t>SeaMade</t>
  </si>
  <si>
    <t>United Kingdom</t>
  </si>
  <si>
    <t>Moray East</t>
  </si>
  <si>
    <t>Moray West</t>
  </si>
  <si>
    <t>EFGL</t>
  </si>
  <si>
    <t>Normoutier</t>
  </si>
  <si>
    <t>Le Tréport</t>
  </si>
  <si>
    <t>United States</t>
  </si>
  <si>
    <t>B&amp;C-Wind</t>
  </si>
  <si>
    <t>South Korea</t>
  </si>
  <si>
    <t>Arven - Shetland Islands*</t>
  </si>
  <si>
    <t>Australia</t>
  </si>
  <si>
    <t>Caledonia*</t>
  </si>
  <si>
    <t>SouthCoast*</t>
  </si>
  <si>
    <t>Bluepoint*</t>
  </si>
  <si>
    <t>Golden State*</t>
  </si>
  <si>
    <t>Korea Floating Wind*</t>
  </si>
  <si>
    <t>Hanbando*</t>
  </si>
  <si>
    <t>High Sea Wind*</t>
  </si>
  <si>
    <t>EFLO</t>
  </si>
  <si>
    <t>FiT</t>
  </si>
  <si>
    <t>Installed</t>
  </si>
  <si>
    <t>CfD</t>
  </si>
  <si>
    <t>CfD/PPA</t>
  </si>
  <si>
    <t>Fixed + Floating</t>
  </si>
  <si>
    <t>Under development</t>
  </si>
  <si>
    <t>&gt;2030</t>
  </si>
  <si>
    <t>Under construction</t>
  </si>
  <si>
    <t>1H25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</si>
</sst>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816]mmm/yy;@"/>
    <numFmt numFmtId="166" formatCode="0.0%"/>
    <numFmt numFmtId="167" formatCode="0.000000"/>
    <numFmt numFmtId="168" formatCode="#,##0.00;\(#,##0.00\);&quot;-&quot;"/>
    <numFmt numFmtId="169" formatCode="[$-409]mmm\-yy;@"/>
    <numFmt numFmtId="170" formatCode="#.##00;\(#.##00\);&quot;-&quot;"/>
    <numFmt numFmtId="171" formatCode="#,##0;\(#,##0\);\-"/>
    <numFmt numFmtId="172" formatCode="0.000"/>
    <numFmt numFmtId="173" formatCode="#,##0.0;\(#,##0.0\);\-"/>
    <numFmt numFmtId="174" formatCode="0.0"/>
    <numFmt numFmtId="175" formatCode="#,##0.00;\(#,##0.00\);\-"/>
    <numFmt numFmtId="176" formatCode="\&gt;#"/>
    <numFmt numFmtId="177" formatCode="#,##0.0"/>
    <numFmt numFmtId="178" formatCode="0.000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9"/>
      <name val="Tahoma"/>
      <family val="2"/>
    </font>
    <font>
      <sz val="26"/>
      <name val="EDP Preon"/>
      <family val="3"/>
    </font>
    <font>
      <b/>
      <sz val="20"/>
      <name val="EDP Preon Thin"/>
      <family val="3"/>
    </font>
    <font>
      <b/>
      <sz val="20"/>
      <color theme="1"/>
      <name val="EDP Preon Thin"/>
      <family val="3"/>
    </font>
    <font>
      <b/>
      <sz val="18"/>
      <name val="Calibri"/>
      <family val="2"/>
      <scheme val="minor"/>
    </font>
    <font>
      <b/>
      <sz val="20"/>
      <color theme="1"/>
      <name val="Mulish"/>
    </font>
    <font>
      <b/>
      <sz val="20"/>
      <name val="Mulish"/>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10"/>
      <name val="Calibri"/>
      <family val="2"/>
      <scheme val="minor"/>
    </font>
    <font>
      <sz val="10"/>
      <color indexed="10"/>
      <name val="Calibri"/>
      <family val="2"/>
      <scheme val="minor"/>
    </font>
    <font>
      <b/>
      <sz val="10"/>
      <color theme="0"/>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sz val="26"/>
      <color rgb="FF3E8077"/>
      <name val="Mulish"/>
    </font>
    <font>
      <b/>
      <sz val="20"/>
      <color rgb="FF3E8077"/>
      <name val="Mulish"/>
    </font>
    <font>
      <b/>
      <sz val="11"/>
      <color rgb="FF3E8077"/>
      <name val="Calibri"/>
      <family val="2"/>
      <scheme val="minor"/>
    </font>
    <font>
      <b/>
      <sz val="24"/>
      <color rgb="FF3E8077"/>
      <name val="Mulish"/>
    </font>
    <font>
      <b/>
      <sz val="16"/>
      <color rgb="FF3E8077"/>
      <name val="Mulish"/>
    </font>
    <font>
      <u/>
      <sz val="11"/>
      <color theme="10"/>
      <name val="Calibri"/>
      <family val="2"/>
      <scheme val="minor"/>
    </font>
    <font>
      <sz val="11"/>
      <color rgb="FFFF0000"/>
      <name val="Calibri"/>
      <family val="2"/>
      <scheme val="minor"/>
    </font>
    <font>
      <i/>
      <sz val="11"/>
      <color rgb="FFFF0000"/>
      <name val="Calibri"/>
      <family val="2"/>
      <scheme val="minor"/>
    </font>
    <font>
      <b/>
      <sz val="11"/>
      <color rgb="FFFF0000"/>
      <name val="Calibri"/>
      <family val="2"/>
      <scheme val="minor"/>
    </font>
    <font>
      <b/>
      <sz val="11"/>
      <color rgb="FF92D050"/>
      <name val="Calibri"/>
      <family val="2"/>
      <scheme val="minor"/>
    </font>
    <font>
      <b/>
      <sz val="11"/>
      <color theme="9"/>
      <name val="Calibri"/>
      <family val="2"/>
      <scheme val="minor"/>
    </font>
    <font>
      <sz val="8"/>
      <name val="Calibri"/>
      <family val="2"/>
      <scheme val="minor"/>
    </font>
    <font>
      <b/>
      <sz val="11"/>
      <color rgb="FF000000"/>
      <name val="Calibri"/>
      <family val="2"/>
      <scheme val="minor"/>
    </font>
    <font>
      <b/>
      <sz val="10"/>
      <color rgb="FFFF0000"/>
      <name val="Calibri"/>
      <family val="2"/>
      <scheme val="minor"/>
    </font>
    <font>
      <vertAlign val="subscript"/>
      <sz val="10"/>
      <name val="Calibri"/>
      <family val="2"/>
    </font>
    <font>
      <vertAlign val="superscript"/>
      <sz val="10"/>
      <color theme="1"/>
      <name val="Calibri"/>
      <family val="2"/>
    </font>
    <font>
      <vertAlign val="subscript"/>
      <sz val="10"/>
      <color theme="1"/>
      <name val="Calibri"/>
      <family val="2"/>
    </font>
    <font>
      <vertAlign val="superscript"/>
      <sz val="10"/>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3E8077"/>
        <bgColor indexed="64"/>
      </patternFill>
    </fill>
    <fill>
      <patternFill patternType="solid">
        <fgColor rgb="FF8CA7AF"/>
        <bgColor indexed="64"/>
      </patternFill>
    </fill>
    <fill>
      <patternFill patternType="solid">
        <fgColor rgb="FF2E6059"/>
        <bgColor indexed="64"/>
      </patternFill>
    </fill>
    <fill>
      <patternFill patternType="solid">
        <fgColor rgb="FF61828B"/>
        <bgColor indexed="64"/>
      </patternFill>
    </fill>
  </fills>
  <borders count="7">
    <border>
      <left/>
      <right/>
      <top/>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8" fontId="6" fillId="0" borderId="0">
      <alignment horizontal="left" wrapText="1"/>
    </xf>
    <xf numFmtId="169" fontId="7" fillId="0" borderId="0"/>
    <xf numFmtId="0" fontId="29" fillId="0" borderId="0" applyNumberFormat="0" applyFill="0" applyBorder="0" applyAlignment="0" applyProtection="0"/>
  </cellStyleXfs>
  <cellXfs count="517">
    <xf numFmtId="0" fontId="0" fillId="0" borderId="0" xfId="0"/>
    <xf numFmtId="9" fontId="0" fillId="0" borderId="0" xfId="0" applyNumberFormat="1"/>
    <xf numFmtId="165" fontId="3" fillId="0" borderId="0" xfId="0" applyNumberFormat="1" applyFont="1" applyAlignment="1">
      <alignment vertical="center"/>
    </xf>
    <xf numFmtId="165" fontId="4" fillId="0" borderId="0" xfId="0" applyNumberFormat="1"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0" xfId="0" applyNumberFormat="1"/>
    <xf numFmtId="2" fontId="0" fillId="0" borderId="0" xfId="0" applyNumberFormat="1"/>
    <xf numFmtId="0" fontId="0" fillId="0" borderId="0" xfId="0" applyAlignment="1">
      <alignment horizontal="left" indent="1"/>
    </xf>
    <xf numFmtId="167" fontId="3" fillId="0" borderId="0" xfId="0" applyNumberFormat="1" applyFont="1" applyAlignment="1">
      <alignment vertical="center"/>
    </xf>
    <xf numFmtId="167" fontId="3" fillId="0" borderId="0" xfId="3" applyNumberFormat="1" applyFont="1" applyAlignment="1">
      <alignment vertical="center"/>
    </xf>
    <xf numFmtId="167" fontId="4" fillId="0" borderId="0" xfId="0" applyNumberFormat="1" applyFont="1" applyAlignment="1">
      <alignment horizontal="left" vertical="center"/>
    </xf>
    <xf numFmtId="167" fontId="4" fillId="0" borderId="0" xfId="0" applyNumberFormat="1" applyFont="1" applyAlignment="1">
      <alignment horizontal="left" vertical="center" indent="1"/>
    </xf>
    <xf numFmtId="167" fontId="4" fillId="0" borderId="0" xfId="0" applyNumberFormat="1" applyFont="1" applyAlignment="1">
      <alignment vertical="center"/>
    </xf>
    <xf numFmtId="170" fontId="4" fillId="0" borderId="0" xfId="0" applyNumberFormat="1" applyFont="1" applyAlignment="1">
      <alignment horizontal="left" vertical="center"/>
    </xf>
    <xf numFmtId="170" fontId="4" fillId="0" borderId="0" xfId="0" applyNumberFormat="1" applyFont="1" applyAlignment="1">
      <alignment vertical="center"/>
    </xf>
    <xf numFmtId="170" fontId="5" fillId="0" borderId="0" xfId="0" applyNumberFormat="1" applyFont="1" applyAlignment="1">
      <alignment horizontal="left" vertical="center" indent="1"/>
    </xf>
    <xf numFmtId="0" fontId="4" fillId="0" borderId="0" xfId="0" applyFont="1" applyAlignment="1">
      <alignment vertical="center"/>
    </xf>
    <xf numFmtId="170" fontId="4" fillId="0" borderId="0" xfId="0" applyNumberFormat="1" applyFont="1" applyAlignment="1">
      <alignment horizontal="left" vertical="center" indent="1"/>
    </xf>
    <xf numFmtId="0" fontId="0" fillId="0" borderId="0" xfId="0" applyAlignment="1">
      <alignment horizontal="left"/>
    </xf>
    <xf numFmtId="0" fontId="0" fillId="0" borderId="0" xfId="0" applyAlignment="1">
      <alignment horizontal="left" indent="2"/>
    </xf>
    <xf numFmtId="1" fontId="8" fillId="0" borderId="0" xfId="0" applyNumberFormat="1" applyFont="1" applyAlignment="1">
      <alignment vertical="center"/>
    </xf>
    <xf numFmtId="165" fontId="8" fillId="0" borderId="0" xfId="0" applyNumberFormat="1" applyFont="1" applyAlignment="1">
      <alignment vertical="center"/>
    </xf>
    <xf numFmtId="170" fontId="3" fillId="0" borderId="0" xfId="0" applyNumberFormat="1" applyFont="1" applyAlignment="1">
      <alignment vertical="center"/>
    </xf>
    <xf numFmtId="171" fontId="0" fillId="0" borderId="0" xfId="0" applyNumberFormat="1" applyAlignment="1">
      <alignment horizontal="center"/>
    </xf>
    <xf numFmtId="171" fontId="2" fillId="0" borderId="0" xfId="0"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171" fontId="10" fillId="0" borderId="0" xfId="0" applyNumberFormat="1" applyFont="1" applyAlignment="1">
      <alignment horizontal="center" vertical="center"/>
    </xf>
    <xf numFmtId="171" fontId="0" fillId="0" borderId="0" xfId="1" applyNumberFormat="1" applyFont="1" applyFill="1" applyAlignment="1">
      <alignment horizontal="center"/>
    </xf>
    <xf numFmtId="0" fontId="12" fillId="0" borderId="0" xfId="0" applyFont="1" applyAlignment="1">
      <alignment vertical="center"/>
    </xf>
    <xf numFmtId="0" fontId="2" fillId="0" borderId="0" xfId="0" applyFont="1" applyAlignment="1">
      <alignment horizontal="left"/>
    </xf>
    <xf numFmtId="167" fontId="1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67" fontId="3" fillId="0" borderId="0" xfId="0" applyNumberFormat="1" applyFont="1" applyAlignment="1">
      <alignment horizontal="left"/>
    </xf>
    <xf numFmtId="0" fontId="0" fillId="0" borderId="0" xfId="0" applyAlignment="1">
      <alignment horizontal="left" vertical="center" indent="1"/>
    </xf>
    <xf numFmtId="0" fontId="0" fillId="0" borderId="0" xfId="0" applyAlignment="1">
      <alignment horizontal="left" vertical="center" indent="2"/>
    </xf>
    <xf numFmtId="0" fontId="3" fillId="0" borderId="0" xfId="0" applyFont="1" applyAlignment="1">
      <alignment horizontal="left" vertical="center"/>
    </xf>
    <xf numFmtId="0" fontId="3" fillId="0" borderId="0" xfId="0" applyFont="1"/>
    <xf numFmtId="0" fontId="4" fillId="0" borderId="0" xfId="0" applyFont="1" applyAlignment="1">
      <alignment horizontal="left"/>
    </xf>
    <xf numFmtId="0" fontId="0" fillId="3" borderId="0" xfId="0" applyFill="1"/>
    <xf numFmtId="0" fontId="4" fillId="0" borderId="0" xfId="0" applyFont="1" applyAlignment="1">
      <alignment horizontal="left" indent="1"/>
    </xf>
    <xf numFmtId="0" fontId="4" fillId="0" borderId="0" xfId="0" applyFont="1" applyAlignment="1">
      <alignment horizontal="left" vertical="center" indent="1"/>
    </xf>
    <xf numFmtId="0" fontId="4" fillId="0" borderId="0" xfId="0" applyFont="1" applyAlignment="1">
      <alignment horizontal="left" vertical="center" indent="2"/>
    </xf>
    <xf numFmtId="0" fontId="4" fillId="3" borderId="0" xfId="0" applyFont="1" applyFill="1" applyAlignment="1">
      <alignment vertical="center"/>
    </xf>
    <xf numFmtId="0" fontId="3" fillId="0" borderId="0" xfId="0" applyFont="1" applyAlignment="1">
      <alignment horizontal="center" vertical="center"/>
    </xf>
    <xf numFmtId="9" fontId="3" fillId="0" borderId="0" xfId="0" applyNumberFormat="1" applyFont="1" applyAlignment="1">
      <alignment vertical="center"/>
    </xf>
    <xf numFmtId="1" fontId="3" fillId="0" borderId="0" xfId="0" applyNumberFormat="1" applyFont="1" applyAlignment="1">
      <alignment vertical="center"/>
    </xf>
    <xf numFmtId="3" fontId="3" fillId="0" borderId="0" xfId="0" applyNumberFormat="1" applyFont="1" applyAlignment="1">
      <alignment vertical="center"/>
    </xf>
    <xf numFmtId="9" fontId="4" fillId="0" borderId="0" xfId="0" applyNumberFormat="1" applyFont="1" applyAlignment="1">
      <alignment horizontal="left" vertical="center"/>
    </xf>
    <xf numFmtId="1" fontId="3" fillId="3" borderId="0" xfId="0" applyNumberFormat="1" applyFont="1" applyFill="1" applyAlignment="1">
      <alignment vertical="center"/>
    </xf>
    <xf numFmtId="1" fontId="4" fillId="3" borderId="0" xfId="0" applyNumberFormat="1" applyFont="1" applyFill="1"/>
    <xf numFmtId="1" fontId="0" fillId="3" borderId="0" xfId="0" applyNumberFormat="1" applyFill="1"/>
    <xf numFmtId="0" fontId="2" fillId="0" borderId="1" xfId="0" applyFont="1" applyBorder="1"/>
    <xf numFmtId="0" fontId="14" fillId="0" borderId="0" xfId="0" applyFont="1"/>
    <xf numFmtId="17" fontId="0" fillId="0" borderId="0" xfId="0" applyNumberFormat="1"/>
    <xf numFmtId="0" fontId="15" fillId="0" borderId="0" xfId="0" applyFont="1"/>
    <xf numFmtId="0" fontId="18" fillId="0" borderId="0" xfId="0" applyFont="1" applyAlignment="1">
      <alignment vertical="center"/>
    </xf>
    <xf numFmtId="0" fontId="19" fillId="0" borderId="0" xfId="0" applyFont="1" applyAlignment="1">
      <alignment horizontal="right" vertical="center"/>
    </xf>
    <xf numFmtId="0" fontId="20" fillId="4" borderId="0" xfId="0" applyFont="1" applyFill="1" applyAlignment="1">
      <alignment horizontal="center" vertical="center"/>
    </xf>
    <xf numFmtId="1" fontId="15" fillId="0" borderId="0" xfId="0" applyNumberFormat="1" applyFont="1"/>
    <xf numFmtId="167" fontId="3" fillId="0" borderId="1" xfId="0" applyNumberFormat="1" applyFont="1" applyBorder="1" applyAlignment="1">
      <alignment vertical="center"/>
    </xf>
    <xf numFmtId="166" fontId="0" fillId="0" borderId="0" xfId="2" applyNumberFormat="1" applyFont="1"/>
    <xf numFmtId="171" fontId="3" fillId="0" borderId="0" xfId="0" applyNumberFormat="1" applyFont="1" applyAlignment="1">
      <alignment horizontal="center" vertical="center"/>
    </xf>
    <xf numFmtId="170" fontId="3" fillId="0" borderId="5" xfId="0" applyNumberFormat="1" applyFont="1" applyBorder="1" applyAlignment="1">
      <alignment vertical="center"/>
    </xf>
    <xf numFmtId="171" fontId="2" fillId="0" borderId="5" xfId="0" applyNumberFormat="1" applyFont="1" applyBorder="1" applyAlignment="1">
      <alignment horizontal="center"/>
    </xf>
    <xf numFmtId="0" fontId="2" fillId="0" borderId="5" xfId="0" applyFont="1" applyBorder="1"/>
    <xf numFmtId="172" fontId="18" fillId="0" borderId="0" xfId="0" applyNumberFormat="1" applyFont="1" applyAlignment="1">
      <alignment horizontal="right" vertical="center"/>
    </xf>
    <xf numFmtId="172" fontId="0" fillId="0" borderId="0" xfId="0" applyNumberFormat="1" applyAlignment="1">
      <alignment horizontal="right"/>
    </xf>
    <xf numFmtId="171" fontId="2" fillId="0" borderId="6" xfId="0" applyNumberFormat="1" applyFont="1" applyBorder="1" applyAlignment="1">
      <alignment horizontal="center"/>
    </xf>
    <xf numFmtId="167" fontId="3" fillId="0" borderId="5" xfId="0" applyNumberFormat="1" applyFont="1" applyBorder="1" applyAlignment="1">
      <alignment vertical="center"/>
    </xf>
    <xf numFmtId="167" fontId="3" fillId="3" borderId="6" xfId="0" applyNumberFormat="1" applyFont="1" applyFill="1" applyBorder="1" applyAlignment="1">
      <alignment horizontal="left" vertical="center"/>
    </xf>
    <xf numFmtId="167" fontId="4" fillId="0" borderId="1" xfId="0" applyNumberFormat="1" applyFont="1" applyBorder="1" applyAlignment="1">
      <alignment horizontal="left" vertical="center" indent="1"/>
    </xf>
    <xf numFmtId="167" fontId="3" fillId="0" borderId="5" xfId="3" applyNumberFormat="1" applyFont="1" applyBorder="1" applyAlignment="1">
      <alignment vertical="center"/>
    </xf>
    <xf numFmtId="167" fontId="3" fillId="0" borderId="5" xfId="0" applyNumberFormat="1" applyFont="1" applyBorder="1" applyAlignment="1">
      <alignment horizontal="left" vertical="center"/>
    </xf>
    <xf numFmtId="0" fontId="3" fillId="0" borderId="0" xfId="0" applyFont="1" applyAlignment="1">
      <alignment vertical="center" wrapText="1"/>
    </xf>
    <xf numFmtId="0" fontId="0" fillId="0" borderId="0" xfId="0" applyAlignment="1">
      <alignment wrapText="1"/>
    </xf>
    <xf numFmtId="167" fontId="3" fillId="0" borderId="0" xfId="0" applyNumberFormat="1" applyFont="1" applyAlignment="1">
      <alignment vertical="center" wrapText="1"/>
    </xf>
    <xf numFmtId="171" fontId="4" fillId="0" borderId="0" xfId="0" applyNumberFormat="1"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167" fontId="4" fillId="0" borderId="0" xfId="0" applyNumberFormat="1" applyFont="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3" borderId="0" xfId="0" applyFont="1" applyFill="1" applyAlignment="1">
      <alignment wrapText="1"/>
    </xf>
    <xf numFmtId="0" fontId="4" fillId="3" borderId="0" xfId="0" applyFont="1" applyFill="1" applyAlignment="1">
      <alignment horizontal="left" wrapText="1"/>
    </xf>
    <xf numFmtId="0" fontId="2" fillId="3" borderId="0" xfId="0" applyFont="1" applyFill="1" applyAlignment="1">
      <alignment wrapText="1"/>
    </xf>
    <xf numFmtId="0" fontId="3" fillId="0" borderId="1" xfId="0" applyFont="1" applyBorder="1" applyAlignment="1">
      <alignment vertical="center" wrapText="1"/>
    </xf>
    <xf numFmtId="17" fontId="2" fillId="0" borderId="0" xfId="0" applyNumberFormat="1" applyFont="1" applyAlignment="1">
      <alignment horizontal="left" wrapText="1"/>
    </xf>
    <xf numFmtId="1" fontId="15" fillId="0" borderId="0" xfId="0" applyNumberFormat="1" applyFont="1" applyAlignment="1">
      <alignment horizontal="right"/>
    </xf>
    <xf numFmtId="9" fontId="14" fillId="0" borderId="0" xfId="2" applyFont="1" applyBorder="1"/>
    <xf numFmtId="167" fontId="23" fillId="0" borderId="0" xfId="0" applyNumberFormat="1" applyFont="1" applyAlignment="1">
      <alignment horizontal="left" vertical="center" indent="1"/>
    </xf>
    <xf numFmtId="171" fontId="23" fillId="0" borderId="0" xfId="0" applyNumberFormat="1" applyFont="1" applyAlignment="1">
      <alignment horizontal="center"/>
    </xf>
    <xf numFmtId="166" fontId="17" fillId="0" borderId="0" xfId="2" applyNumberFormat="1" applyFont="1" applyFill="1" applyBorder="1" applyAlignment="1">
      <alignment horizontal="right"/>
    </xf>
    <xf numFmtId="171" fontId="14" fillId="0" borderId="0" xfId="0" quotePrefix="1" applyNumberFormat="1" applyFont="1" applyAlignment="1">
      <alignment horizontal="center"/>
    </xf>
    <xf numFmtId="171" fontId="0" fillId="0" borderId="0" xfId="0" quotePrefix="1" applyNumberFormat="1" applyAlignment="1">
      <alignment horizontal="center"/>
    </xf>
    <xf numFmtId="171" fontId="2" fillId="0" borderId="0" xfId="0" quotePrefix="1" applyNumberFormat="1" applyFont="1" applyAlignment="1">
      <alignment horizontal="center"/>
    </xf>
    <xf numFmtId="9" fontId="0" fillId="0" borderId="0" xfId="2" quotePrefix="1" applyFont="1" applyAlignment="1">
      <alignment horizontal="center"/>
    </xf>
    <xf numFmtId="9" fontId="0" fillId="0" borderId="1" xfId="2" quotePrefix="1" applyFont="1" applyBorder="1" applyAlignment="1">
      <alignment horizontal="center"/>
    </xf>
    <xf numFmtId="0" fontId="15" fillId="0" borderId="0" xfId="0" applyFont="1" applyAlignment="1">
      <alignment horizontal="right"/>
    </xf>
    <xf numFmtId="3" fontId="0" fillId="0" borderId="0" xfId="0" applyNumberFormat="1" applyAlignment="1">
      <alignment horizontal="left" vertical="center" indent="1"/>
    </xf>
    <xf numFmtId="3" fontId="4" fillId="0" borderId="0" xfId="0" applyNumberFormat="1" applyFont="1" applyAlignment="1">
      <alignment horizontal="left" vertical="center" indent="1"/>
    </xf>
    <xf numFmtId="3" fontId="2" fillId="0" borderId="0" xfId="0" applyNumberFormat="1" applyFont="1" applyAlignment="1">
      <alignment horizontal="left" vertical="center" indent="1"/>
    </xf>
    <xf numFmtId="169" fontId="4" fillId="0" borderId="0" xfId="4" applyFont="1" applyAlignment="1">
      <alignment horizontal="left" vertical="center" indent="1"/>
    </xf>
    <xf numFmtId="3" fontId="4" fillId="0" borderId="0" xfId="0" applyNumberFormat="1" applyFont="1" applyAlignment="1">
      <alignment horizontal="left" vertical="center" indent="2"/>
    </xf>
    <xf numFmtId="3" fontId="0" fillId="0" borderId="0" xfId="0" applyNumberFormat="1" applyAlignment="1">
      <alignment horizontal="left" vertical="center" indent="2"/>
    </xf>
    <xf numFmtId="3" fontId="3" fillId="0" borderId="0" xfId="0" applyNumberFormat="1" applyFont="1" applyAlignment="1">
      <alignment horizontal="center" vertical="center"/>
    </xf>
    <xf numFmtId="171" fontId="4" fillId="0" borderId="0" xfId="0" quotePrefix="1" applyNumberFormat="1" applyFont="1" applyAlignment="1">
      <alignment horizontal="center" vertical="center"/>
    </xf>
    <xf numFmtId="0" fontId="0" fillId="0" borderId="0" xfId="0" applyAlignment="1">
      <alignment horizontal="center" vertical="center"/>
    </xf>
    <xf numFmtId="165" fontId="1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3" borderId="0" xfId="0" applyFont="1" applyFill="1" applyAlignment="1">
      <alignment horizontal="center" vertical="center"/>
    </xf>
    <xf numFmtId="0" fontId="11" fillId="0" borderId="0" xfId="0" applyFont="1" applyAlignment="1">
      <alignment vertical="center"/>
    </xf>
    <xf numFmtId="1" fontId="3" fillId="3" borderId="0" xfId="0" applyNumberFormat="1" applyFont="1" applyFill="1"/>
    <xf numFmtId="1" fontId="4" fillId="3" borderId="0" xfId="0" applyNumberFormat="1" applyFont="1" applyFill="1" applyAlignment="1">
      <alignment vertical="center"/>
    </xf>
    <xf numFmtId="1" fontId="2" fillId="3" borderId="0" xfId="0" applyNumberFormat="1" applyFont="1" applyFill="1"/>
    <xf numFmtId="167" fontId="3" fillId="3" borderId="0" xfId="0" applyNumberFormat="1" applyFont="1" applyFill="1" applyAlignment="1">
      <alignment horizontal="left"/>
    </xf>
    <xf numFmtId="164" fontId="2" fillId="0" borderId="0" xfId="0" applyNumberFormat="1" applyFont="1" applyAlignment="1">
      <alignment horizontal="left"/>
    </xf>
    <xf numFmtId="0" fontId="1" fillId="3" borderId="0" xfId="0" applyFont="1" applyFill="1"/>
    <xf numFmtId="0" fontId="2" fillId="3" borderId="0" xfId="0" applyFont="1" applyFill="1"/>
    <xf numFmtId="0" fontId="1" fillId="0" borderId="0" xfId="0" applyFont="1" applyAlignment="1">
      <alignment horizontal="left" indent="1"/>
    </xf>
    <xf numFmtId="0" fontId="1" fillId="0" borderId="0" xfId="0" applyFont="1"/>
    <xf numFmtId="0" fontId="1" fillId="0" borderId="0" xfId="0" applyFont="1" applyAlignment="1">
      <alignment horizontal="left" vertical="center" indent="1"/>
    </xf>
    <xf numFmtId="0" fontId="1" fillId="0" borderId="0" xfId="0" applyFont="1" applyAlignment="1">
      <alignment horizontal="left" indent="3"/>
    </xf>
    <xf numFmtId="9" fontId="15" fillId="0" borderId="0" xfId="2" applyFont="1" applyFill="1" applyBorder="1" applyAlignment="1">
      <alignment horizontal="left" indent="1"/>
    </xf>
    <xf numFmtId="0" fontId="1" fillId="0" borderId="0" xfId="0" applyFont="1" applyAlignment="1">
      <alignment horizontal="left" vertical="center"/>
    </xf>
    <xf numFmtId="2" fontId="0" fillId="0" borderId="0" xfId="0" applyNumberFormat="1" applyAlignment="1">
      <alignment horizontal="left" vertical="center"/>
    </xf>
    <xf numFmtId="2" fontId="4" fillId="0" borderId="0" xfId="0" applyNumberFormat="1" applyFont="1" applyAlignment="1">
      <alignment horizontal="left" vertical="center"/>
    </xf>
    <xf numFmtId="2" fontId="3" fillId="0" borderId="0" xfId="0" applyNumberFormat="1" applyFont="1" applyAlignment="1">
      <alignment vertical="center"/>
    </xf>
    <xf numFmtId="2" fontId="4" fillId="0" borderId="0" xfId="0" applyNumberFormat="1" applyFont="1" applyAlignment="1">
      <alignment vertical="center"/>
    </xf>
    <xf numFmtId="171" fontId="2" fillId="0" borderId="5" xfId="0" quotePrefix="1" applyNumberFormat="1" applyFont="1" applyBorder="1" applyAlignment="1">
      <alignment horizontal="center"/>
    </xf>
    <xf numFmtId="9" fontId="2" fillId="0" borderId="0" xfId="2" quotePrefix="1" applyFont="1" applyAlignment="1">
      <alignment horizontal="center"/>
    </xf>
    <xf numFmtId="171" fontId="3" fillId="0" borderId="0" xfId="0" quotePrefix="1" applyNumberFormat="1" applyFont="1" applyAlignment="1">
      <alignment horizontal="center" vertical="center"/>
    </xf>
    <xf numFmtId="3" fontId="3" fillId="0" borderId="0" xfId="0" applyNumberFormat="1" applyFont="1" applyAlignment="1">
      <alignment horizontal="left" vertical="center" indent="1"/>
    </xf>
    <xf numFmtId="0" fontId="2" fillId="0" borderId="0" xfId="0" applyFont="1" applyAlignment="1">
      <alignment horizontal="left" indent="1"/>
    </xf>
    <xf numFmtId="167" fontId="4" fillId="0" borderId="6" xfId="0" applyNumberFormat="1" applyFont="1" applyBorder="1" applyAlignment="1">
      <alignment vertical="center"/>
    </xf>
    <xf numFmtId="171" fontId="0" fillId="0" borderId="6" xfId="0" applyNumberFormat="1" applyBorder="1" applyAlignment="1">
      <alignment horizontal="center"/>
    </xf>
    <xf numFmtId="167" fontId="4" fillId="0" borderId="1" xfId="0" applyNumberFormat="1" applyFont="1" applyBorder="1" applyAlignment="1">
      <alignment vertical="center"/>
    </xf>
    <xf numFmtId="171" fontId="0" fillId="0" borderId="1" xfId="0" applyNumberFormat="1" applyBorder="1" applyAlignment="1">
      <alignment horizontal="center"/>
    </xf>
    <xf numFmtId="0" fontId="15" fillId="0" borderId="0" xfId="0" applyFont="1" applyAlignment="1">
      <alignment horizontal="left" vertical="center" indent="1"/>
    </xf>
    <xf numFmtId="0" fontId="15" fillId="0" borderId="0" xfId="0" applyFont="1" applyAlignment="1">
      <alignment horizontal="left" indent="3"/>
    </xf>
    <xf numFmtId="0" fontId="2" fillId="0" borderId="5"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12" fillId="0" borderId="0" xfId="0" applyFont="1" applyAlignment="1">
      <alignment wrapText="1"/>
    </xf>
    <xf numFmtId="0" fontId="0" fillId="5" borderId="0" xfId="0" applyFill="1" applyAlignment="1">
      <alignment horizontal="left" indent="1"/>
    </xf>
    <xf numFmtId="0" fontId="0" fillId="0" borderId="0" xfId="0" applyAlignment="1">
      <alignment horizontal="left" vertical="center" indent="3"/>
    </xf>
    <xf numFmtId="0" fontId="16" fillId="0" borderId="0" xfId="0" applyFont="1" applyAlignment="1">
      <alignment horizontal="left" indent="1"/>
    </xf>
    <xf numFmtId="9" fontId="4" fillId="0" borderId="0" xfId="0" applyNumberFormat="1" applyFont="1" applyAlignment="1">
      <alignment vertical="center"/>
    </xf>
    <xf numFmtId="0" fontId="2" fillId="0" borderId="0" xfId="0" applyFont="1" applyAlignment="1">
      <alignment wrapText="1"/>
    </xf>
    <xf numFmtId="9" fontId="4" fillId="0" borderId="0" xfId="0" applyNumberFormat="1" applyFont="1" applyAlignment="1">
      <alignment horizontal="left" vertical="center" indent="1"/>
    </xf>
    <xf numFmtId="0" fontId="4" fillId="3" borderId="0" xfId="0" applyFont="1" applyFill="1" applyAlignment="1">
      <alignment horizontal="left" vertical="center" indent="1"/>
    </xf>
    <xf numFmtId="9" fontId="0" fillId="0" borderId="0" xfId="0" applyNumberFormat="1" applyAlignment="1">
      <alignment horizontal="left" indent="1"/>
    </xf>
    <xf numFmtId="167" fontId="26" fillId="2" borderId="0" xfId="0" applyNumberFormat="1" applyFont="1" applyFill="1" applyAlignment="1">
      <alignment vertical="center"/>
    </xf>
    <xf numFmtId="165" fontId="26" fillId="2" borderId="0" xfId="0" applyNumberFormat="1" applyFont="1" applyFill="1" applyAlignment="1">
      <alignment vertical="center"/>
    </xf>
    <xf numFmtId="165" fontId="26" fillId="2" borderId="2" xfId="0" applyNumberFormat="1" applyFont="1" applyFill="1" applyBorder="1" applyAlignment="1">
      <alignment vertical="center"/>
    </xf>
    <xf numFmtId="165" fontId="26" fillId="2" borderId="4" xfId="0" applyNumberFormat="1" applyFont="1" applyFill="1" applyBorder="1" applyAlignment="1">
      <alignment vertical="center"/>
    </xf>
    <xf numFmtId="165" fontId="26" fillId="2" borderId="3" xfId="0" applyNumberFormat="1" applyFont="1" applyFill="1" applyBorder="1" applyAlignment="1">
      <alignment vertical="center"/>
    </xf>
    <xf numFmtId="17" fontId="26" fillId="2" borderId="0" xfId="0" applyNumberFormat="1" applyFont="1" applyFill="1" applyAlignment="1">
      <alignment vertical="center"/>
    </xf>
    <xf numFmtId="167" fontId="27" fillId="0" borderId="0" xfId="0" applyNumberFormat="1" applyFont="1" applyAlignment="1">
      <alignment vertical="center"/>
    </xf>
    <xf numFmtId="0" fontId="27" fillId="0" borderId="0" xfId="0" applyFont="1" applyAlignment="1">
      <alignment vertical="center"/>
    </xf>
    <xf numFmtId="167" fontId="26" fillId="2" borderId="0" xfId="0" applyNumberFormat="1" applyFont="1" applyFill="1" applyAlignment="1">
      <alignment vertical="center" wrapText="1"/>
    </xf>
    <xf numFmtId="17" fontId="26" fillId="2" borderId="0" xfId="0" applyNumberFormat="1" applyFont="1" applyFill="1" applyAlignment="1">
      <alignment vertical="center" wrapText="1"/>
    </xf>
    <xf numFmtId="3" fontId="26" fillId="2" borderId="0" xfId="0" applyNumberFormat="1" applyFont="1" applyFill="1" applyAlignment="1">
      <alignment vertical="center"/>
    </xf>
    <xf numFmtId="0" fontId="26" fillId="2" borderId="0" xfId="0" applyFont="1" applyFill="1" applyAlignment="1">
      <alignment vertical="center" wrapText="1"/>
    </xf>
    <xf numFmtId="0" fontId="26" fillId="2" borderId="0" xfId="0" applyFont="1" applyFill="1" applyAlignment="1">
      <alignment vertical="center"/>
    </xf>
    <xf numFmtId="1" fontId="26" fillId="2" borderId="0" xfId="0" applyNumberFormat="1" applyFont="1" applyFill="1" applyAlignment="1">
      <alignment vertical="center"/>
    </xf>
    <xf numFmtId="165" fontId="25" fillId="0" borderId="0" xfId="0" applyNumberFormat="1" applyFont="1"/>
    <xf numFmtId="9" fontId="26" fillId="2" borderId="0" xfId="0" applyNumberFormat="1" applyFont="1" applyFill="1" applyAlignment="1">
      <alignment vertical="center"/>
    </xf>
    <xf numFmtId="0" fontId="27" fillId="0" borderId="0" xfId="0" applyFont="1"/>
    <xf numFmtId="167" fontId="28" fillId="0" borderId="0" xfId="0" applyNumberFormat="1" applyFont="1" applyAlignment="1">
      <alignment vertical="center"/>
    </xf>
    <xf numFmtId="0" fontId="26" fillId="0" borderId="0" xfId="0" applyFont="1" applyAlignment="1">
      <alignment vertical="center"/>
    </xf>
    <xf numFmtId="0" fontId="0" fillId="0" borderId="0" xfId="0" applyAlignment="1">
      <alignment horizontal="left" vertical="center"/>
    </xf>
    <xf numFmtId="0" fontId="28" fillId="0" borderId="0" xfId="0" applyFont="1" applyAlignment="1">
      <alignment wrapText="1"/>
    </xf>
    <xf numFmtId="0" fontId="28" fillId="0" borderId="0" xfId="0" applyFont="1" applyAlignment="1">
      <alignment vertical="center" wrapText="1"/>
    </xf>
    <xf numFmtId="1" fontId="29" fillId="0" borderId="0" xfId="5" applyNumberFormat="1" applyAlignment="1">
      <alignment horizontal="right" vertical="center"/>
    </xf>
    <xf numFmtId="9" fontId="11" fillId="0" borderId="0" xfId="2" applyFont="1" applyFill="1" applyAlignment="1">
      <alignment vertical="center"/>
    </xf>
    <xf numFmtId="9" fontId="4" fillId="3" borderId="0" xfId="2" applyFont="1" applyFill="1"/>
    <xf numFmtId="9" fontId="0" fillId="0" borderId="0" xfId="2" applyFont="1"/>
    <xf numFmtId="171" fontId="30" fillId="0" borderId="0" xfId="0" applyNumberFormat="1" applyFont="1" applyAlignment="1">
      <alignment horizontal="center"/>
    </xf>
    <xf numFmtId="0" fontId="31" fillId="0" borderId="0" xfId="0" applyFont="1" applyAlignment="1">
      <alignment horizontal="left"/>
    </xf>
    <xf numFmtId="0" fontId="31" fillId="0" borderId="0" xfId="0" applyFont="1" applyAlignment="1">
      <alignment horizontal="left" indent="1"/>
    </xf>
    <xf numFmtId="0" fontId="31" fillId="0" borderId="0" xfId="0" applyFont="1"/>
    <xf numFmtId="0" fontId="30" fillId="0" borderId="0" xfId="0" applyFont="1"/>
    <xf numFmtId="0" fontId="15" fillId="0" borderId="0" xfId="0" applyFont="1" applyAlignment="1">
      <alignment horizontal="left" indent="2"/>
    </xf>
    <xf numFmtId="0" fontId="14" fillId="0" borderId="0" xfId="0" applyFont="1" applyAlignment="1">
      <alignment horizontal="left" indent="1"/>
    </xf>
    <xf numFmtId="166" fontId="17" fillId="0" borderId="0" xfId="2" applyNumberFormat="1" applyFont="1" applyFill="1" applyBorder="1" applyAlignment="1">
      <alignment horizontal="left" indent="1"/>
    </xf>
    <xf numFmtId="167" fontId="27" fillId="0" borderId="0" xfId="0" applyNumberFormat="1" applyFont="1" applyAlignment="1">
      <alignment vertical="center" wrapText="1"/>
    </xf>
    <xf numFmtId="0" fontId="0" fillId="0" borderId="0" xfId="0" applyAlignment="1">
      <alignment horizontal="left" wrapText="1" indent="1"/>
    </xf>
    <xf numFmtId="0" fontId="0" fillId="0" borderId="0" xfId="0" applyAlignment="1">
      <alignment horizontal="left" wrapText="1" indent="2"/>
    </xf>
    <xf numFmtId="170" fontId="3" fillId="0" borderId="0" xfId="0" applyNumberFormat="1" applyFont="1" applyAlignment="1">
      <alignment horizontal="left" vertical="center"/>
    </xf>
    <xf numFmtId="170" fontId="3" fillId="0" borderId="1" xfId="0" applyNumberFormat="1" applyFont="1" applyBorder="1" applyAlignment="1">
      <alignment horizontal="left" vertical="center"/>
    </xf>
    <xf numFmtId="1" fontId="2" fillId="0" borderId="6" xfId="0" applyNumberFormat="1" applyFont="1" applyBorder="1"/>
    <xf numFmtId="0" fontId="0" fillId="0" borderId="0" xfId="0" applyAlignment="1">
      <alignment horizontal="left" vertical="center" wrapText="1" indent="1"/>
    </xf>
    <xf numFmtId="0" fontId="4" fillId="0" borderId="0" xfId="0" applyFont="1" applyAlignment="1">
      <alignment horizontal="left" vertical="center" wrapText="1" indent="1"/>
    </xf>
    <xf numFmtId="166" fontId="0" fillId="0" borderId="0" xfId="2" applyNumberFormat="1" applyFont="1" applyFill="1"/>
    <xf numFmtId="3" fontId="3" fillId="0" borderId="0" xfId="0" applyNumberFormat="1" applyFont="1" applyAlignment="1">
      <alignment horizontal="left" vertical="center"/>
    </xf>
    <xf numFmtId="0" fontId="3" fillId="0" borderId="0" xfId="0" applyFont="1" applyAlignment="1">
      <alignment horizontal="left" vertical="center" indent="1"/>
    </xf>
    <xf numFmtId="9" fontId="4" fillId="0" borderId="0" xfId="0" applyNumberFormat="1" applyFont="1" applyAlignment="1">
      <alignment horizontal="left" vertical="center" indent="2"/>
    </xf>
    <xf numFmtId="0" fontId="4" fillId="0" borderId="0" xfId="0" applyFont="1" applyAlignment="1">
      <alignment horizontal="left" vertical="center" indent="3"/>
    </xf>
    <xf numFmtId="0" fontId="2" fillId="3" borderId="0" xfId="0" quotePrefix="1" applyFont="1" applyFill="1"/>
    <xf numFmtId="1" fontId="8" fillId="3" borderId="0" xfId="0" applyNumberFormat="1" applyFont="1" applyFill="1" applyAlignment="1">
      <alignment vertical="center"/>
    </xf>
    <xf numFmtId="0" fontId="33" fillId="3" borderId="0" xfId="0" quotePrefix="1" applyFont="1" applyFill="1"/>
    <xf numFmtId="0" fontId="0" fillId="3" borderId="0" xfId="0" quotePrefix="1" applyFill="1"/>
    <xf numFmtId="0" fontId="34" fillId="3" borderId="0" xfId="0" quotePrefix="1" applyFont="1" applyFill="1"/>
    <xf numFmtId="165" fontId="8" fillId="3" borderId="0" xfId="0" applyNumberFormat="1" applyFont="1" applyFill="1" applyAlignment="1">
      <alignment vertical="center"/>
    </xf>
    <xf numFmtId="0" fontId="2" fillId="0" borderId="0" xfId="0" applyFont="1" applyAlignment="1">
      <alignment horizontal="left" wrapText="1" indent="1"/>
    </xf>
    <xf numFmtId="0" fontId="4" fillId="3" borderId="0" xfId="0" applyFont="1" applyFill="1" applyAlignment="1">
      <alignment horizontal="left" wrapText="1" indent="2"/>
    </xf>
    <xf numFmtId="0" fontId="4" fillId="0" borderId="0" xfId="0" applyFont="1" applyAlignment="1">
      <alignment horizontal="left" wrapText="1" indent="2"/>
    </xf>
    <xf numFmtId="170" fontId="32" fillId="0" borderId="0" xfId="0" applyNumberFormat="1" applyFont="1" applyAlignment="1">
      <alignment horizontal="left" vertical="center"/>
    </xf>
    <xf numFmtId="170" fontId="31" fillId="0" borderId="0" xfId="0" applyNumberFormat="1" applyFont="1" applyAlignment="1">
      <alignment horizontal="left" vertical="center"/>
    </xf>
    <xf numFmtId="167" fontId="31" fillId="0" borderId="0" xfId="0" applyNumberFormat="1" applyFont="1" applyAlignment="1">
      <alignment horizontal="left" vertical="center"/>
    </xf>
    <xf numFmtId="165" fontId="31" fillId="0" borderId="0" xfId="0" applyNumberFormat="1" applyFont="1" applyAlignment="1">
      <alignment horizontal="left" vertical="center"/>
    </xf>
    <xf numFmtId="0" fontId="31" fillId="0" borderId="0" xfId="0" applyFont="1" applyAlignment="1">
      <alignment horizontal="left" vertical="center"/>
    </xf>
    <xf numFmtId="171" fontId="30" fillId="0" borderId="0" xfId="0" applyNumberFormat="1" applyFont="1" applyAlignment="1">
      <alignment horizontal="right"/>
    </xf>
    <xf numFmtId="0" fontId="32" fillId="0" borderId="0" xfId="0" applyFont="1" applyAlignment="1">
      <alignment horizontal="left"/>
    </xf>
    <xf numFmtId="0" fontId="30" fillId="0" borderId="0" xfId="0" applyFont="1" applyAlignment="1">
      <alignment horizontal="left"/>
    </xf>
    <xf numFmtId="0" fontId="30" fillId="0" borderId="0" xfId="0" applyFont="1" applyAlignment="1">
      <alignment horizontal="left" indent="2"/>
    </xf>
    <xf numFmtId="0" fontId="30" fillId="0" borderId="0" xfId="0" applyFont="1" applyAlignment="1">
      <alignment wrapText="1"/>
    </xf>
    <xf numFmtId="0" fontId="32" fillId="0" borderId="0" xfId="0" applyFont="1" applyAlignment="1">
      <alignment wrapText="1"/>
    </xf>
    <xf numFmtId="0" fontId="0" fillId="0" borderId="0" xfId="0" quotePrefix="1"/>
    <xf numFmtId="0" fontId="0" fillId="0" borderId="0" xfId="0" applyAlignment="1">
      <alignment horizontal="right"/>
    </xf>
    <xf numFmtId="167" fontId="13" fillId="0" borderId="0" xfId="0" applyNumberFormat="1" applyFont="1" applyAlignment="1">
      <alignment horizontal="right" vertical="center"/>
    </xf>
    <xf numFmtId="171" fontId="9" fillId="0" borderId="0" xfId="0" applyNumberFormat="1" applyFont="1" applyAlignment="1">
      <alignment horizontal="right" vertical="center"/>
    </xf>
    <xf numFmtId="9" fontId="9" fillId="0" borderId="0" xfId="2" applyFont="1" applyFill="1" applyBorder="1" applyAlignment="1">
      <alignment horizontal="right" vertical="center"/>
    </xf>
    <xf numFmtId="0" fontId="20" fillId="0" borderId="0" xfId="0" applyFont="1" applyAlignment="1">
      <alignment horizontal="right" vertical="center"/>
    </xf>
    <xf numFmtId="0" fontId="20" fillId="4" borderId="0" xfId="0" applyFont="1" applyFill="1" applyAlignment="1">
      <alignment horizontal="right" vertical="center"/>
    </xf>
    <xf numFmtId="0" fontId="20" fillId="9" borderId="0" xfId="0" applyFont="1" applyFill="1" applyAlignment="1">
      <alignment horizontal="right" vertical="center"/>
    </xf>
    <xf numFmtId="0" fontId="20" fillId="8" borderId="0" xfId="0" applyFont="1" applyFill="1" applyAlignment="1">
      <alignment horizontal="right" vertical="center"/>
    </xf>
    <xf numFmtId="0" fontId="20" fillId="7" borderId="0" xfId="0" applyFont="1" applyFill="1" applyAlignment="1">
      <alignment horizontal="right" vertical="center"/>
    </xf>
    <xf numFmtId="0" fontId="20" fillId="6" borderId="0" xfId="0" applyFont="1" applyFill="1" applyAlignment="1">
      <alignment horizontal="right" vertical="center"/>
    </xf>
    <xf numFmtId="172" fontId="20" fillId="6" borderId="0" xfId="0" applyNumberFormat="1" applyFont="1" applyFill="1" applyAlignment="1">
      <alignment horizontal="right" vertical="center"/>
    </xf>
    <xf numFmtId="1" fontId="20" fillId="6" borderId="0" xfId="0" applyNumberFormat="1" applyFont="1" applyFill="1" applyAlignment="1">
      <alignment horizontal="right" vertical="center"/>
    </xf>
    <xf numFmtId="2" fontId="0" fillId="0" borderId="0" xfId="0" applyNumberFormat="1" applyAlignment="1">
      <alignment horizontal="right"/>
    </xf>
    <xf numFmtId="0" fontId="18" fillId="0" borderId="0" xfId="0" applyFont="1" applyAlignment="1">
      <alignment horizontal="right" vertical="center"/>
    </xf>
    <xf numFmtId="1" fontId="0" fillId="0" borderId="0" xfId="0" applyNumberFormat="1" applyAlignment="1">
      <alignment horizontal="right"/>
    </xf>
    <xf numFmtId="1" fontId="0" fillId="0" borderId="0" xfId="0" quotePrefix="1" applyNumberFormat="1" applyAlignment="1">
      <alignment horizontal="right"/>
    </xf>
    <xf numFmtId="166" fontId="16" fillId="0" borderId="0" xfId="2" quotePrefix="1" applyNumberFormat="1" applyFont="1" applyFill="1" applyBorder="1" applyAlignment="1">
      <alignment horizontal="right"/>
    </xf>
    <xf numFmtId="166" fontId="0" fillId="0" borderId="0" xfId="2" applyNumberFormat="1" applyFont="1" applyAlignment="1">
      <alignment horizontal="right"/>
    </xf>
    <xf numFmtId="0" fontId="0" fillId="0" borderId="0" xfId="0" quotePrefix="1" applyAlignment="1">
      <alignment horizontal="right"/>
    </xf>
    <xf numFmtId="1" fontId="15" fillId="0" borderId="0" xfId="0" quotePrefix="1" applyNumberFormat="1" applyFont="1" applyAlignment="1">
      <alignment horizontal="right"/>
    </xf>
    <xf numFmtId="1" fontId="2" fillId="0" borderId="0" xfId="0" applyNumberFormat="1" applyFont="1" applyAlignment="1">
      <alignment horizontal="right"/>
    </xf>
    <xf numFmtId="166" fontId="16" fillId="0" borderId="1" xfId="2" applyNumberFormat="1" applyFont="1" applyFill="1" applyBorder="1" applyAlignment="1">
      <alignment horizontal="right"/>
    </xf>
    <xf numFmtId="1" fontId="2" fillId="0" borderId="1" xfId="0" applyNumberFormat="1" applyFont="1" applyBorder="1" applyAlignment="1">
      <alignment horizontal="right"/>
    </xf>
    <xf numFmtId="0" fontId="14" fillId="0" borderId="0" xfId="0" applyFont="1" applyAlignment="1">
      <alignment horizontal="right"/>
    </xf>
    <xf numFmtId="9" fontId="14" fillId="0" borderId="0" xfId="2" quotePrefix="1" applyFont="1" applyAlignment="1">
      <alignment horizontal="right"/>
    </xf>
    <xf numFmtId="9" fontId="14" fillId="0" borderId="0" xfId="2" applyFont="1" applyAlignment="1">
      <alignment horizontal="right"/>
    </xf>
    <xf numFmtId="1" fontId="2" fillId="0" borderId="0" xfId="0" quotePrefix="1" applyNumberFormat="1" applyFont="1" applyAlignment="1">
      <alignment horizontal="right"/>
    </xf>
    <xf numFmtId="0" fontId="2" fillId="0" borderId="0" xfId="0" applyFont="1" applyAlignment="1">
      <alignment horizontal="right"/>
    </xf>
    <xf numFmtId="170" fontId="4" fillId="0" borderId="0" xfId="0" applyNumberFormat="1" applyFont="1" applyAlignment="1">
      <alignment horizontal="right" vertical="center"/>
    </xf>
    <xf numFmtId="171" fontId="0" fillId="0" borderId="0" xfId="0" applyNumberFormat="1" applyAlignment="1">
      <alignment horizontal="right"/>
    </xf>
    <xf numFmtId="1" fontId="2" fillId="0" borderId="6" xfId="0" quotePrefix="1" applyNumberFormat="1" applyFont="1" applyBorder="1" applyAlignment="1">
      <alignment horizontal="right"/>
    </xf>
    <xf numFmtId="1" fontId="2" fillId="0" borderId="6" xfId="0" applyNumberFormat="1" applyFont="1" applyBorder="1" applyAlignment="1">
      <alignment horizontal="right"/>
    </xf>
    <xf numFmtId="1" fontId="2" fillId="0" borderId="1" xfId="0" quotePrefix="1" applyNumberFormat="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horizontal="right"/>
    </xf>
    <xf numFmtId="2" fontId="2" fillId="0" borderId="1" xfId="0" quotePrefix="1" applyNumberFormat="1" applyFont="1" applyBorder="1" applyAlignment="1">
      <alignment horizontal="right"/>
    </xf>
    <xf numFmtId="3" fontId="31" fillId="0" borderId="0" xfId="0" applyNumberFormat="1" applyFont="1" applyAlignment="1">
      <alignment horizontal="right" vertical="center"/>
    </xf>
    <xf numFmtId="170" fontId="31" fillId="0" borderId="0" xfId="0" applyNumberFormat="1" applyFont="1" applyAlignment="1">
      <alignment horizontal="right" vertical="center"/>
    </xf>
    <xf numFmtId="171" fontId="2" fillId="0" borderId="0" xfId="0" applyNumberFormat="1" applyFont="1" applyAlignment="1">
      <alignment horizontal="right"/>
    </xf>
    <xf numFmtId="171" fontId="3" fillId="0" borderId="0" xfId="0" applyNumberFormat="1" applyFont="1" applyAlignment="1">
      <alignment horizontal="right" vertical="center"/>
    </xf>
    <xf numFmtId="170" fontId="4" fillId="0" borderId="0" xfId="0" applyNumberFormat="1" applyFont="1" applyAlignment="1">
      <alignment horizontal="right" vertical="center" indent="1"/>
    </xf>
    <xf numFmtId="0" fontId="2" fillId="0" borderId="0" xfId="0" applyFont="1" applyAlignment="1">
      <alignment horizontal="right" vertical="center"/>
    </xf>
    <xf numFmtId="170" fontId="3" fillId="0" borderId="0" xfId="0" applyNumberFormat="1" applyFont="1" applyAlignment="1">
      <alignment horizontal="right" vertical="center"/>
    </xf>
    <xf numFmtId="165" fontId="3" fillId="0" borderId="0" xfId="0" applyNumberFormat="1" applyFont="1" applyAlignment="1">
      <alignment horizontal="right" vertical="center"/>
    </xf>
    <xf numFmtId="167" fontId="4" fillId="0" borderId="0" xfId="0" applyNumberFormat="1" applyFont="1" applyAlignment="1">
      <alignment horizontal="right" vertical="center" indent="1"/>
    </xf>
    <xf numFmtId="167" fontId="3" fillId="0" borderId="0" xfId="0" applyNumberFormat="1" applyFont="1" applyAlignment="1">
      <alignment horizontal="right" vertical="center"/>
    </xf>
    <xf numFmtId="171" fontId="0" fillId="0" borderId="0" xfId="0" quotePrefix="1" applyNumberFormat="1" applyAlignment="1">
      <alignment horizontal="right"/>
    </xf>
    <xf numFmtId="171" fontId="2" fillId="0" borderId="5" xfId="0" applyNumberFormat="1" applyFont="1" applyBorder="1" applyAlignment="1">
      <alignment horizontal="right"/>
    </xf>
    <xf numFmtId="171" fontId="14" fillId="0" borderId="0" xfId="0" applyNumberFormat="1" applyFont="1" applyAlignment="1">
      <alignment horizontal="right"/>
    </xf>
    <xf numFmtId="171" fontId="14" fillId="0" borderId="0" xfId="0" quotePrefix="1" applyNumberFormat="1" applyFont="1" applyAlignment="1">
      <alignment horizontal="right"/>
    </xf>
    <xf numFmtId="3" fontId="2" fillId="0" borderId="0" xfId="2" applyNumberFormat="1" applyFont="1" applyAlignment="1">
      <alignment horizontal="right"/>
    </xf>
    <xf numFmtId="3" fontId="2" fillId="0" borderId="5" xfId="2" applyNumberFormat="1" applyFont="1" applyBorder="1" applyAlignment="1">
      <alignment horizontal="right"/>
    </xf>
    <xf numFmtId="171" fontId="2" fillId="0" borderId="0" xfId="0" quotePrefix="1" applyNumberFormat="1" applyFont="1" applyAlignment="1">
      <alignment horizontal="right"/>
    </xf>
    <xf numFmtId="171" fontId="2" fillId="0" borderId="5" xfId="0" quotePrefix="1" applyNumberFormat="1" applyFont="1" applyBorder="1" applyAlignment="1">
      <alignment horizontal="right"/>
    </xf>
    <xf numFmtId="171" fontId="18" fillId="0" borderId="0" xfId="0" applyNumberFormat="1" applyFont="1" applyAlignment="1">
      <alignment horizontal="right" vertical="center"/>
    </xf>
    <xf numFmtId="171" fontId="23" fillId="0" borderId="0" xfId="0" applyNumberFormat="1" applyFont="1" applyAlignment="1">
      <alignment horizontal="right"/>
    </xf>
    <xf numFmtId="171" fontId="23" fillId="0" borderId="0" xfId="0" quotePrefix="1" applyNumberFormat="1" applyFont="1" applyAlignment="1">
      <alignment horizontal="right"/>
    </xf>
    <xf numFmtId="171" fontId="2" fillId="0" borderId="6" xfId="0" applyNumberFormat="1" applyFont="1" applyBorder="1" applyAlignment="1">
      <alignment horizontal="right"/>
    </xf>
    <xf numFmtId="171" fontId="0" fillId="0" borderId="6" xfId="0" applyNumberFormat="1" applyBorder="1" applyAlignment="1">
      <alignment horizontal="right"/>
    </xf>
    <xf numFmtId="173" fontId="0" fillId="0" borderId="6" xfId="0" applyNumberFormat="1" applyBorder="1" applyAlignment="1">
      <alignment horizontal="right"/>
    </xf>
    <xf numFmtId="173" fontId="0" fillId="0" borderId="6" xfId="0" quotePrefix="1" applyNumberFormat="1" applyBorder="1" applyAlignment="1">
      <alignment horizontal="right"/>
    </xf>
    <xf numFmtId="171" fontId="0" fillId="0" borderId="1" xfId="0" applyNumberFormat="1" applyBorder="1" applyAlignment="1">
      <alignment horizontal="right"/>
    </xf>
    <xf numFmtId="9" fontId="1" fillId="0" borderId="1" xfId="2" applyFont="1" applyFill="1" applyBorder="1" applyAlignment="1">
      <alignment horizontal="right"/>
    </xf>
    <xf numFmtId="9" fontId="1" fillId="0" borderId="1" xfId="2" applyFont="1" applyBorder="1" applyAlignment="1">
      <alignment horizontal="right"/>
    </xf>
    <xf numFmtId="9" fontId="1" fillId="0" borderId="1" xfId="2" quotePrefix="1" applyFont="1" applyBorder="1" applyAlignment="1">
      <alignment horizontal="right"/>
    </xf>
    <xf numFmtId="9" fontId="14" fillId="0" borderId="0" xfId="2" applyFont="1" applyBorder="1" applyAlignment="1">
      <alignment horizontal="right"/>
    </xf>
    <xf numFmtId="3" fontId="14" fillId="0" borderId="0" xfId="2" applyNumberFormat="1" applyFont="1" applyBorder="1" applyAlignment="1">
      <alignment horizontal="right"/>
    </xf>
    <xf numFmtId="9" fontId="0" fillId="0" borderId="0" xfId="2" quotePrefix="1" applyFont="1" applyAlignment="1">
      <alignment horizontal="right"/>
    </xf>
    <xf numFmtId="9" fontId="0" fillId="0" borderId="0" xfId="2" applyFont="1" applyAlignment="1">
      <alignment horizontal="right"/>
    </xf>
    <xf numFmtId="9" fontId="4" fillId="0" borderId="0" xfId="2" applyFont="1" applyFill="1" applyAlignment="1">
      <alignment horizontal="right"/>
    </xf>
    <xf numFmtId="9" fontId="0" fillId="0" borderId="1" xfId="2" quotePrefix="1" applyFont="1" applyBorder="1" applyAlignment="1">
      <alignment horizontal="right"/>
    </xf>
    <xf numFmtId="9" fontId="0" fillId="0" borderId="1" xfId="2" applyFont="1" applyBorder="1" applyAlignment="1">
      <alignment horizontal="right"/>
    </xf>
    <xf numFmtId="9" fontId="4" fillId="0" borderId="1" xfId="2" applyFont="1" applyFill="1" applyBorder="1" applyAlignment="1">
      <alignment horizontal="right"/>
    </xf>
    <xf numFmtId="9" fontId="30" fillId="0" borderId="0" xfId="0" applyNumberFormat="1" applyFont="1" applyAlignment="1">
      <alignment horizontal="right"/>
    </xf>
    <xf numFmtId="171" fontId="2" fillId="0" borderId="1" xfId="0" quotePrefix="1" applyNumberFormat="1" applyFont="1" applyBorder="1" applyAlignment="1">
      <alignment horizontal="right"/>
    </xf>
    <xf numFmtId="171" fontId="2" fillId="0" borderId="1" xfId="0" applyNumberFormat="1" applyFont="1" applyBorder="1" applyAlignment="1">
      <alignment horizontal="right"/>
    </xf>
    <xf numFmtId="9" fontId="14" fillId="0" borderId="0" xfId="2" applyFont="1" applyFill="1" applyBorder="1" applyAlignment="1">
      <alignment horizontal="right"/>
    </xf>
    <xf numFmtId="9" fontId="0" fillId="0" borderId="0" xfId="2" applyFont="1" applyFill="1" applyBorder="1" applyAlignment="1">
      <alignment horizontal="right"/>
    </xf>
    <xf numFmtId="171" fontId="2" fillId="0" borderId="0" xfId="1" applyNumberFormat="1" applyFont="1" applyFill="1" applyAlignment="1">
      <alignment horizontal="right"/>
    </xf>
    <xf numFmtId="171" fontId="0" fillId="0" borderId="0" xfId="1" applyNumberFormat="1" applyFont="1" applyFill="1" applyAlignment="1">
      <alignment horizontal="right"/>
    </xf>
    <xf numFmtId="171" fontId="0" fillId="0" borderId="0" xfId="1" quotePrefix="1" applyNumberFormat="1" applyFont="1" applyFill="1" applyAlignment="1">
      <alignment horizontal="right"/>
    </xf>
    <xf numFmtId="9" fontId="0" fillId="0" borderId="0" xfId="0" quotePrefix="1" applyNumberFormat="1" applyAlignment="1">
      <alignment horizontal="right"/>
    </xf>
    <xf numFmtId="9" fontId="0" fillId="0" borderId="0" xfId="0" applyNumberFormat="1" applyAlignment="1">
      <alignment horizontal="right"/>
    </xf>
    <xf numFmtId="3" fontId="0" fillId="0" borderId="0" xfId="0" applyNumberFormat="1" applyAlignment="1">
      <alignment horizontal="right"/>
    </xf>
    <xf numFmtId="3" fontId="0" fillId="0" borderId="0" xfId="0" quotePrefix="1" applyNumberFormat="1" applyAlignment="1">
      <alignment horizontal="right"/>
    </xf>
    <xf numFmtId="171" fontId="0" fillId="0" borderId="0" xfId="1" applyNumberFormat="1" applyFont="1" applyAlignment="1">
      <alignment horizontal="right"/>
    </xf>
    <xf numFmtId="0" fontId="30" fillId="0" borderId="0" xfId="0" applyFont="1" applyAlignment="1">
      <alignment horizontal="right"/>
    </xf>
    <xf numFmtId="171" fontId="15" fillId="0" borderId="0" xfId="1" applyNumberFormat="1" applyFont="1" applyFill="1" applyAlignment="1">
      <alignment horizontal="right"/>
    </xf>
    <xf numFmtId="171" fontId="1" fillId="0" borderId="0" xfId="1" applyNumberFormat="1" applyFont="1" applyFill="1" applyAlignment="1">
      <alignment horizontal="right"/>
    </xf>
    <xf numFmtId="9" fontId="1" fillId="0" borderId="0" xfId="2" applyFont="1" applyFill="1" applyAlignment="1">
      <alignment horizontal="right"/>
    </xf>
    <xf numFmtId="171" fontId="2" fillId="0" borderId="5" xfId="1" applyNumberFormat="1" applyFont="1" applyFill="1" applyBorder="1" applyAlignment="1">
      <alignment horizontal="right"/>
    </xf>
    <xf numFmtId="171" fontId="2" fillId="0" borderId="0" xfId="1" applyNumberFormat="1" applyFont="1" applyFill="1" applyBorder="1" applyAlignment="1">
      <alignment horizontal="right"/>
    </xf>
    <xf numFmtId="171" fontId="0" fillId="0" borderId="0" xfId="1" applyNumberFormat="1" applyFont="1" applyFill="1" applyBorder="1" applyAlignment="1">
      <alignment horizontal="right"/>
    </xf>
    <xf numFmtId="171" fontId="15" fillId="0" borderId="0" xfId="1" applyNumberFormat="1" applyFont="1" applyFill="1" applyBorder="1" applyAlignment="1">
      <alignment horizontal="right"/>
    </xf>
    <xf numFmtId="171" fontId="2" fillId="0" borderId="0" xfId="1" quotePrefix="1" applyNumberFormat="1" applyFont="1" applyFill="1" applyBorder="1" applyAlignment="1">
      <alignment horizontal="right"/>
    </xf>
    <xf numFmtId="171" fontId="1" fillId="0" borderId="0" xfId="1" quotePrefix="1" applyNumberFormat="1" applyFont="1" applyFill="1" applyBorder="1" applyAlignment="1">
      <alignment horizontal="right"/>
    </xf>
    <xf numFmtId="0" fontId="0" fillId="5" borderId="0" xfId="0" applyFill="1" applyAlignment="1">
      <alignment horizontal="right"/>
    </xf>
    <xf numFmtId="171" fontId="2" fillId="5" borderId="0" xfId="1" applyNumberFormat="1" applyFont="1" applyFill="1" applyAlignment="1">
      <alignment horizontal="right"/>
    </xf>
    <xf numFmtId="9" fontId="2" fillId="0" borderId="0" xfId="0" applyNumberFormat="1" applyFont="1" applyAlignment="1">
      <alignment horizontal="right"/>
    </xf>
    <xf numFmtId="9" fontId="0" fillId="0" borderId="0" xfId="2" applyFont="1" applyFill="1" applyAlignment="1">
      <alignment horizontal="right"/>
    </xf>
    <xf numFmtId="174" fontId="3" fillId="0" borderId="0" xfId="0" applyNumberFormat="1" applyFont="1" applyAlignment="1">
      <alignment horizontal="right"/>
    </xf>
    <xf numFmtId="174" fontId="0" fillId="0" borderId="0" xfId="0" applyNumberFormat="1" applyAlignment="1">
      <alignment horizontal="right"/>
    </xf>
    <xf numFmtId="9" fontId="15" fillId="0" borderId="0" xfId="2" applyFont="1" applyFill="1" applyAlignment="1">
      <alignment horizontal="right"/>
    </xf>
    <xf numFmtId="3" fontId="2" fillId="0" borderId="0" xfId="0" applyNumberFormat="1" applyFont="1" applyAlignment="1">
      <alignment horizontal="right"/>
    </xf>
    <xf numFmtId="171" fontId="1" fillId="0" borderId="0" xfId="1" applyNumberFormat="1" applyFont="1" applyFill="1" applyBorder="1" applyAlignment="1">
      <alignment horizontal="right"/>
    </xf>
    <xf numFmtId="0" fontId="0" fillId="0" borderId="0" xfId="0" applyAlignment="1">
      <alignment horizontal="right" vertical="center"/>
    </xf>
    <xf numFmtId="173" fontId="2" fillId="0" borderId="0" xfId="1" applyNumberFormat="1" applyFont="1" applyFill="1" applyAlignment="1">
      <alignment horizontal="right"/>
    </xf>
    <xf numFmtId="173" fontId="1" fillId="0" borderId="0" xfId="1" applyNumberFormat="1" applyFont="1" applyFill="1" applyAlignment="1">
      <alignment horizontal="right"/>
    </xf>
    <xf numFmtId="173" fontId="15" fillId="0" borderId="0" xfId="1" applyNumberFormat="1" applyFont="1" applyFill="1" applyAlignment="1">
      <alignment horizontal="right"/>
    </xf>
    <xf numFmtId="0" fontId="12" fillId="0" borderId="0" xfId="0" applyFont="1" applyAlignment="1">
      <alignment horizontal="right" vertical="center"/>
    </xf>
    <xf numFmtId="171" fontId="10" fillId="0" borderId="0" xfId="0" applyNumberFormat="1" applyFont="1" applyAlignment="1">
      <alignment horizontal="right" vertical="center"/>
    </xf>
    <xf numFmtId="9" fontId="10" fillId="0" borderId="0" xfId="2" applyFont="1" applyAlignment="1">
      <alignment horizontal="right" vertical="center"/>
    </xf>
    <xf numFmtId="171" fontId="2" fillId="0" borderId="0" xfId="1" applyNumberFormat="1" applyFont="1" applyAlignment="1">
      <alignment horizontal="right"/>
    </xf>
    <xf numFmtId="172" fontId="20" fillId="0" borderId="0" xfId="0" applyNumberFormat="1" applyFont="1" applyAlignment="1">
      <alignment horizontal="right" vertical="center"/>
    </xf>
    <xf numFmtId="167" fontId="3" fillId="3" borderId="0" xfId="0" applyNumberFormat="1" applyFont="1" applyFill="1" applyAlignment="1">
      <alignment horizontal="right"/>
    </xf>
    <xf numFmtId="171" fontId="4" fillId="0" borderId="0" xfId="0" quotePrefix="1" applyNumberFormat="1" applyFont="1" applyAlignment="1">
      <alignment horizontal="right" vertical="center"/>
    </xf>
    <xf numFmtId="171" fontId="4" fillId="0" borderId="0" xfId="0" applyNumberFormat="1" applyFont="1" applyAlignment="1">
      <alignment horizontal="right" vertical="center"/>
    </xf>
    <xf numFmtId="171" fontId="1" fillId="0" borderId="0" xfId="1" applyNumberFormat="1" applyFont="1" applyAlignment="1">
      <alignment horizontal="right"/>
    </xf>
    <xf numFmtId="9" fontId="2" fillId="0" borderId="0" xfId="2" applyFont="1" applyFill="1" applyAlignment="1">
      <alignment horizontal="right"/>
    </xf>
    <xf numFmtId="171" fontId="2" fillId="0" borderId="0" xfId="1" applyNumberFormat="1" applyFont="1" applyBorder="1" applyAlignment="1">
      <alignment horizontal="right"/>
    </xf>
    <xf numFmtId="171" fontId="0" fillId="0" borderId="0" xfId="2" applyNumberFormat="1" applyFont="1" applyAlignment="1">
      <alignment horizontal="right"/>
    </xf>
    <xf numFmtId="171" fontId="1" fillId="0" borderId="0" xfId="1" applyNumberFormat="1" applyFont="1" applyBorder="1" applyAlignment="1">
      <alignment horizontal="right"/>
    </xf>
    <xf numFmtId="9" fontId="2" fillId="0" borderId="0" xfId="2" applyFont="1" applyAlignment="1">
      <alignment horizontal="right"/>
    </xf>
    <xf numFmtId="171" fontId="2" fillId="0" borderId="0" xfId="1" quotePrefix="1" applyNumberFormat="1" applyFont="1" applyAlignment="1">
      <alignment horizontal="right"/>
    </xf>
    <xf numFmtId="9" fontId="1" fillId="0" borderId="0" xfId="2" applyFont="1" applyAlignment="1">
      <alignment horizontal="right"/>
    </xf>
    <xf numFmtId="0" fontId="0" fillId="0" borderId="0" xfId="0" applyAlignment="1">
      <alignment horizontal="right" wrapText="1"/>
    </xf>
    <xf numFmtId="171" fontId="2" fillId="0" borderId="0" xfId="1" applyNumberFormat="1" applyFont="1" applyAlignment="1">
      <alignment horizontal="right" wrapText="1"/>
    </xf>
    <xf numFmtId="171" fontId="0" fillId="0" borderId="0" xfId="1" applyNumberFormat="1" applyFont="1" applyAlignment="1">
      <alignment horizontal="right" wrapText="1"/>
    </xf>
    <xf numFmtId="171" fontId="0" fillId="0" borderId="0" xfId="1" quotePrefix="1" applyNumberFormat="1" applyFont="1" applyAlignment="1">
      <alignment horizontal="right" wrapText="1"/>
    </xf>
    <xf numFmtId="171" fontId="2" fillId="0" borderId="0" xfId="1" quotePrefix="1" applyNumberFormat="1" applyFont="1" applyAlignment="1">
      <alignment horizontal="right" wrapText="1"/>
    </xf>
    <xf numFmtId="171" fontId="0" fillId="0" borderId="0" xfId="1" applyNumberFormat="1" applyFont="1" applyFill="1" applyAlignment="1">
      <alignment horizontal="right" wrapText="1"/>
    </xf>
    <xf numFmtId="1" fontId="0" fillId="0" borderId="0" xfId="0" applyNumberFormat="1" applyAlignment="1">
      <alignment horizontal="right" wrapText="1"/>
    </xf>
    <xf numFmtId="0" fontId="0" fillId="0" borderId="0" xfId="0" quotePrefix="1" applyAlignment="1">
      <alignment horizontal="right" wrapText="1"/>
    </xf>
    <xf numFmtId="171" fontId="0" fillId="0" borderId="0" xfId="0" applyNumberFormat="1" applyAlignment="1">
      <alignment horizontal="right" wrapText="1"/>
    </xf>
    <xf numFmtId="0" fontId="20" fillId="0" borderId="0" xfId="0" applyFont="1" applyAlignment="1">
      <alignment horizontal="right" vertical="center" wrapText="1"/>
    </xf>
    <xf numFmtId="172" fontId="20" fillId="0" borderId="0" xfId="0" applyNumberFormat="1" applyFont="1" applyAlignment="1">
      <alignment horizontal="right" vertical="center" wrapText="1"/>
    </xf>
    <xf numFmtId="9" fontId="4" fillId="0" borderId="0" xfId="2" applyFont="1" applyAlignment="1">
      <alignment horizontal="right" vertical="center"/>
    </xf>
    <xf numFmtId="0" fontId="4" fillId="0" borderId="0" xfId="0" applyFont="1" applyAlignment="1">
      <alignment horizontal="right" vertical="center"/>
    </xf>
    <xf numFmtId="166" fontId="16" fillId="0" borderId="0" xfId="2" applyNumberFormat="1" applyFont="1" applyAlignment="1">
      <alignment horizontal="right" indent="1"/>
    </xf>
    <xf numFmtId="166" fontId="16" fillId="0" borderId="0" xfId="2" quotePrefix="1" applyNumberFormat="1" applyFont="1" applyAlignment="1">
      <alignment horizontal="right"/>
    </xf>
    <xf numFmtId="166" fontId="16" fillId="0" borderId="0" xfId="2" applyNumberFormat="1" applyFont="1" applyAlignment="1">
      <alignment horizontal="right"/>
    </xf>
    <xf numFmtId="166" fontId="16" fillId="0" borderId="0" xfId="2" applyNumberFormat="1" applyFont="1" applyFill="1" applyAlignment="1">
      <alignment horizontal="right" indent="1"/>
    </xf>
    <xf numFmtId="0" fontId="3" fillId="0" borderId="0" xfId="0" applyFont="1" applyAlignment="1">
      <alignment horizontal="right"/>
    </xf>
    <xf numFmtId="0" fontId="3" fillId="0" borderId="0" xfId="0" applyFont="1" applyAlignment="1">
      <alignment horizontal="right" vertical="center"/>
    </xf>
    <xf numFmtId="9" fontId="0" fillId="0" borderId="0" xfId="2" applyFont="1" applyAlignment="1">
      <alignment horizontal="right" indent="1"/>
    </xf>
    <xf numFmtId="0" fontId="4" fillId="3" borderId="0" xfId="0" applyFont="1" applyFill="1" applyAlignment="1">
      <alignment horizontal="right" vertical="center"/>
    </xf>
    <xf numFmtId="171" fontId="4" fillId="3" borderId="0" xfId="0" applyNumberFormat="1" applyFont="1" applyFill="1" applyAlignment="1">
      <alignment horizontal="right" vertical="center"/>
    </xf>
    <xf numFmtId="171" fontId="0" fillId="0" borderId="0" xfId="0" applyNumberFormat="1" applyAlignment="1">
      <alignment horizontal="right" indent="1"/>
    </xf>
    <xf numFmtId="0" fontId="0" fillId="0" borderId="0" xfId="0" applyAlignment="1">
      <alignment horizontal="right" vertical="center" wrapText="1"/>
    </xf>
    <xf numFmtId="0" fontId="4" fillId="0" borderId="0" xfId="0" applyFont="1" applyAlignment="1">
      <alignment horizontal="right"/>
    </xf>
    <xf numFmtId="9" fontId="0" fillId="0" borderId="0" xfId="2" applyFont="1" applyAlignment="1">
      <alignment horizontal="right" wrapText="1"/>
    </xf>
    <xf numFmtId="9" fontId="0" fillId="0" borderId="0" xfId="0" applyNumberFormat="1" applyAlignment="1">
      <alignment horizontal="right" wrapText="1"/>
    </xf>
    <xf numFmtId="171" fontId="2" fillId="0" borderId="0" xfId="1" applyNumberFormat="1" applyFont="1" applyFill="1" applyAlignment="1">
      <alignment horizontal="right" wrapText="1"/>
    </xf>
    <xf numFmtId="0" fontId="2" fillId="0" borderId="0" xfId="0" applyFont="1" applyAlignment="1">
      <alignment horizontal="right" wrapText="1"/>
    </xf>
    <xf numFmtId="171" fontId="1" fillId="0" borderId="0" xfId="1" applyNumberFormat="1" applyFont="1" applyAlignment="1">
      <alignment horizontal="right" wrapText="1"/>
    </xf>
    <xf numFmtId="171" fontId="1" fillId="0" borderId="0" xfId="1" applyNumberFormat="1" applyFont="1" applyFill="1" applyAlignment="1">
      <alignment horizontal="right" wrapText="1"/>
    </xf>
    <xf numFmtId="173" fontId="0" fillId="0" borderId="0" xfId="1" applyNumberFormat="1" applyFont="1" applyAlignment="1">
      <alignment horizontal="right" wrapText="1"/>
    </xf>
    <xf numFmtId="166" fontId="16" fillId="0" borderId="0" xfId="2" applyNumberFormat="1" applyFont="1" applyFill="1" applyAlignment="1">
      <alignment horizontal="right"/>
    </xf>
    <xf numFmtId="171" fontId="2" fillId="0" borderId="0" xfId="1" quotePrefix="1" applyNumberFormat="1" applyFont="1" applyFill="1" applyAlignment="1">
      <alignment horizontal="right" wrapText="1"/>
    </xf>
    <xf numFmtId="171" fontId="2" fillId="0" borderId="1" xfId="1" quotePrefix="1" applyNumberFormat="1" applyFont="1" applyBorder="1" applyAlignment="1">
      <alignment horizontal="right" wrapText="1"/>
    </xf>
    <xf numFmtId="171" fontId="2" fillId="0" borderId="1" xfId="1" applyNumberFormat="1" applyFont="1" applyBorder="1" applyAlignment="1">
      <alignment horizontal="right" wrapText="1"/>
    </xf>
    <xf numFmtId="171" fontId="2" fillId="0" borderId="0" xfId="0" applyNumberFormat="1" applyFont="1" applyAlignment="1">
      <alignment horizontal="right" wrapText="1"/>
    </xf>
    <xf numFmtId="171" fontId="30" fillId="0" borderId="0" xfId="1" applyNumberFormat="1" applyFont="1" applyFill="1" applyAlignment="1">
      <alignment horizontal="right" wrapText="1"/>
    </xf>
    <xf numFmtId="0" fontId="30" fillId="0" borderId="0" xfId="0" applyFont="1" applyAlignment="1">
      <alignment horizontal="right" wrapText="1"/>
    </xf>
    <xf numFmtId="166" fontId="31" fillId="0" borderId="0" xfId="2" applyNumberFormat="1" applyFont="1" applyFill="1" applyAlignment="1">
      <alignment horizontal="right" indent="1"/>
    </xf>
    <xf numFmtId="9" fontId="30" fillId="0" borderId="0" xfId="2" applyFont="1" applyFill="1" applyAlignment="1">
      <alignment horizontal="right" wrapText="1"/>
    </xf>
    <xf numFmtId="171" fontId="30" fillId="0" borderId="0" xfId="0" applyNumberFormat="1" applyFont="1" applyAlignment="1">
      <alignment horizontal="right" wrapText="1"/>
    </xf>
    <xf numFmtId="171" fontId="0" fillId="0" borderId="0" xfId="1" quotePrefix="1" applyNumberFormat="1" applyFont="1" applyAlignment="1">
      <alignment horizontal="right"/>
    </xf>
    <xf numFmtId="9" fontId="2" fillId="0" borderId="0" xfId="2" quotePrefix="1" applyFont="1" applyAlignment="1">
      <alignment horizontal="right"/>
    </xf>
    <xf numFmtId="171" fontId="2" fillId="0" borderId="0" xfId="2" applyNumberFormat="1" applyFont="1" applyAlignment="1">
      <alignment horizontal="right"/>
    </xf>
    <xf numFmtId="9" fontId="4" fillId="0" borderId="0" xfId="2" quotePrefix="1" applyFont="1" applyAlignment="1">
      <alignment horizontal="right" vertical="center"/>
    </xf>
    <xf numFmtId="9" fontId="4" fillId="0" borderId="0" xfId="2" applyFont="1" applyFill="1" applyAlignment="1">
      <alignment horizontal="right" vertical="center"/>
    </xf>
    <xf numFmtId="17" fontId="26" fillId="0" borderId="0" xfId="0" applyNumberFormat="1" applyFont="1" applyAlignment="1">
      <alignment vertical="center"/>
    </xf>
    <xf numFmtId="0" fontId="20" fillId="0" borderId="0" xfId="0" applyFont="1" applyAlignment="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0" fillId="6" borderId="0" xfId="0" applyFont="1" applyFill="1" applyAlignment="1">
      <alignment horizontal="center" vertical="center"/>
    </xf>
    <xf numFmtId="171" fontId="1" fillId="0" borderId="6" xfId="1" applyNumberFormat="1" applyFont="1" applyFill="1" applyBorder="1" applyAlignment="1">
      <alignment horizontal="right"/>
    </xf>
    <xf numFmtId="0" fontId="2" fillId="0" borderId="5" xfId="0" applyFont="1" applyBorder="1" applyAlignment="1">
      <alignment horizontal="right"/>
    </xf>
    <xf numFmtId="175" fontId="4" fillId="0" borderId="0" xfId="0" applyNumberFormat="1" applyFont="1" applyAlignment="1">
      <alignment horizontal="right" vertical="center"/>
    </xf>
    <xf numFmtId="175" fontId="0" fillId="0" borderId="0" xfId="0" applyNumberFormat="1" applyAlignment="1">
      <alignment horizontal="right"/>
    </xf>
    <xf numFmtId="4" fontId="0" fillId="0" borderId="0" xfId="0" applyNumberFormat="1" applyAlignment="1">
      <alignment horizontal="right"/>
    </xf>
    <xf numFmtId="2" fontId="0" fillId="0" borderId="0" xfId="0" quotePrefix="1" applyNumberFormat="1" applyAlignment="1">
      <alignment horizontal="right"/>
    </xf>
    <xf numFmtId="171" fontId="1" fillId="0" borderId="0" xfId="1" quotePrefix="1" applyNumberFormat="1" applyFont="1" applyFill="1" applyAlignment="1">
      <alignment horizontal="right"/>
    </xf>
    <xf numFmtId="171" fontId="2" fillId="0" borderId="0" xfId="1" quotePrefix="1" applyNumberFormat="1" applyFont="1" applyFill="1" applyAlignment="1">
      <alignment horizontal="right"/>
    </xf>
    <xf numFmtId="167" fontId="3" fillId="0" borderId="0" xfId="0" applyNumberFormat="1" applyFont="1" applyAlignment="1">
      <alignment horizontal="right"/>
    </xf>
    <xf numFmtId="164" fontId="2" fillId="0" borderId="0" xfId="0" applyNumberFormat="1" applyFont="1" applyAlignment="1">
      <alignment horizontal="right"/>
    </xf>
    <xf numFmtId="0" fontId="0" fillId="0" borderId="0" xfId="0" applyAlignment="1">
      <alignment horizontal="right" indent="1"/>
    </xf>
    <xf numFmtId="173" fontId="0" fillId="0" borderId="0" xfId="1" applyNumberFormat="1" applyFont="1" applyFill="1" applyAlignment="1">
      <alignment horizontal="right"/>
    </xf>
    <xf numFmtId="173" fontId="0" fillId="0" borderId="0" xfId="0" applyNumberFormat="1" applyAlignment="1">
      <alignment horizontal="right"/>
    </xf>
    <xf numFmtId="9" fontId="15" fillId="0" borderId="0" xfId="2" quotePrefix="1" applyFont="1" applyFill="1" applyAlignment="1">
      <alignment horizontal="right"/>
    </xf>
    <xf numFmtId="3" fontId="0" fillId="0" borderId="0" xfId="0" applyNumberFormat="1"/>
    <xf numFmtId="171" fontId="2" fillId="0" borderId="1" xfId="1" applyNumberFormat="1" applyFont="1" applyFill="1" applyBorder="1" applyAlignment="1">
      <alignment horizontal="right"/>
    </xf>
    <xf numFmtId="176" fontId="1" fillId="0" borderId="0" xfId="0" applyNumberFormat="1" applyFont="1" applyAlignment="1">
      <alignment horizontal="right"/>
    </xf>
    <xf numFmtId="176" fontId="1" fillId="0" borderId="5" xfId="0" applyNumberFormat="1" applyFont="1" applyBorder="1" applyAlignment="1">
      <alignment horizontal="right"/>
    </xf>
    <xf numFmtId="177" fontId="2" fillId="0" borderId="0" xfId="0" applyNumberFormat="1" applyFont="1" applyAlignment="1">
      <alignment horizontal="right"/>
    </xf>
    <xf numFmtId="171" fontId="3" fillId="0" borderId="0" xfId="0" quotePrefix="1" applyNumberFormat="1" applyFont="1" applyAlignment="1">
      <alignment horizontal="right" vertical="center"/>
    </xf>
    <xf numFmtId="3" fontId="3" fillId="0" borderId="0" xfId="0" applyNumberFormat="1" applyFont="1" applyAlignment="1">
      <alignment horizontal="right" vertical="center"/>
    </xf>
    <xf numFmtId="165" fontId="13" fillId="0" borderId="0" xfId="0" applyNumberFormat="1" applyFont="1" applyAlignment="1">
      <alignment horizontal="right"/>
    </xf>
    <xf numFmtId="9" fontId="1" fillId="0" borderId="0" xfId="2" quotePrefix="1" applyFont="1" applyAlignment="1">
      <alignment horizontal="right"/>
    </xf>
    <xf numFmtId="171" fontId="0" fillId="0" borderId="0" xfId="1" quotePrefix="1" applyNumberFormat="1" applyFont="1" applyFill="1" applyAlignment="1">
      <alignment horizontal="right" wrapText="1"/>
    </xf>
    <xf numFmtId="3" fontId="1" fillId="0" borderId="0" xfId="2" applyNumberFormat="1" applyFont="1" applyFill="1" applyAlignment="1">
      <alignment horizontal="right"/>
    </xf>
    <xf numFmtId="0" fontId="1" fillId="0" borderId="6" xfId="1" applyNumberFormat="1" applyFont="1" applyFill="1" applyBorder="1" applyAlignment="1">
      <alignment horizontal="right"/>
    </xf>
    <xf numFmtId="0" fontId="1" fillId="0" borderId="0" xfId="0" applyFont="1" applyAlignment="1">
      <alignment horizontal="right"/>
    </xf>
    <xf numFmtId="0" fontId="1" fillId="0" borderId="0" xfId="1" applyNumberFormat="1" applyFont="1" applyFill="1" applyAlignment="1">
      <alignment horizontal="right"/>
    </xf>
    <xf numFmtId="9" fontId="1" fillId="0" borderId="6" xfId="1" applyNumberFormat="1" applyFont="1" applyFill="1" applyBorder="1" applyAlignment="1">
      <alignment horizontal="right"/>
    </xf>
    <xf numFmtId="9" fontId="1" fillId="0" borderId="0" xfId="1" applyNumberFormat="1" applyFont="1" applyFill="1" applyAlignment="1">
      <alignment horizontal="right"/>
    </xf>
    <xf numFmtId="9" fontId="1" fillId="0" borderId="6" xfId="2" applyFont="1" applyFill="1" applyBorder="1" applyAlignment="1">
      <alignment horizontal="right"/>
    </xf>
    <xf numFmtId="1" fontId="4" fillId="0" borderId="0" xfId="0" applyNumberFormat="1" applyFont="1" applyAlignment="1">
      <alignment horizontal="right"/>
    </xf>
    <xf numFmtId="1" fontId="3" fillId="0" borderId="0" xfId="0" applyNumberFormat="1" applyFont="1" applyAlignment="1">
      <alignment horizontal="right"/>
    </xf>
    <xf numFmtId="171" fontId="15" fillId="0" borderId="0" xfId="1" applyNumberFormat="1" applyFont="1" applyAlignment="1">
      <alignment horizontal="right"/>
    </xf>
    <xf numFmtId="9" fontId="15" fillId="0" borderId="0" xfId="2" applyFont="1" applyAlignment="1">
      <alignment horizontal="right"/>
    </xf>
    <xf numFmtId="171" fontId="0" fillId="0" borderId="5" xfId="0" applyNumberFormat="1" applyBorder="1" applyAlignment="1">
      <alignment horizontal="right"/>
    </xf>
    <xf numFmtId="166" fontId="0" fillId="0" borderId="0" xfId="0" applyNumberFormat="1" applyAlignment="1">
      <alignment horizontal="right"/>
    </xf>
    <xf numFmtId="9" fontId="3" fillId="0" borderId="0" xfId="0" applyNumberFormat="1" applyFont="1" applyAlignment="1">
      <alignment horizontal="right" vertical="center"/>
    </xf>
    <xf numFmtId="9" fontId="0" fillId="0" borderId="0" xfId="2" quotePrefix="1" applyFont="1" applyFill="1" applyAlignment="1">
      <alignment horizontal="right"/>
    </xf>
    <xf numFmtId="176" fontId="1" fillId="0" borderId="0" xfId="1" applyNumberFormat="1" applyFont="1" applyFill="1" applyAlignment="1">
      <alignment horizontal="right"/>
    </xf>
    <xf numFmtId="176" fontId="1" fillId="0" borderId="6" xfId="1" applyNumberFormat="1" applyFont="1" applyFill="1" applyBorder="1" applyAlignment="1">
      <alignment horizontal="right"/>
    </xf>
    <xf numFmtId="171" fontId="20" fillId="0" borderId="0" xfId="0" applyNumberFormat="1" applyFont="1" applyAlignment="1">
      <alignment horizontal="right" vertical="center"/>
    </xf>
    <xf numFmtId="10" fontId="0" fillId="0" borderId="0" xfId="2" applyNumberFormat="1" applyFont="1"/>
    <xf numFmtId="171" fontId="2" fillId="0" borderId="5" xfId="1" applyNumberFormat="1" applyFont="1" applyBorder="1" applyAlignment="1">
      <alignment horizontal="right"/>
    </xf>
    <xf numFmtId="166" fontId="17" fillId="0" borderId="1" xfId="2" applyNumberFormat="1" applyFont="1" applyFill="1" applyBorder="1" applyAlignment="1">
      <alignment horizontal="left" indent="1"/>
    </xf>
    <xf numFmtId="166" fontId="16" fillId="0" borderId="1" xfId="2" quotePrefix="1" applyNumberFormat="1" applyFont="1" applyFill="1" applyBorder="1" applyAlignment="1">
      <alignment horizontal="right"/>
    </xf>
    <xf numFmtId="10" fontId="16" fillId="0" borderId="1" xfId="2" applyNumberFormat="1" applyFont="1" applyFill="1" applyBorder="1" applyAlignment="1">
      <alignment horizontal="right"/>
    </xf>
    <xf numFmtId="166" fontId="0" fillId="0" borderId="0" xfId="2" applyNumberFormat="1" applyFont="1" applyFill="1" applyAlignment="1">
      <alignment horizontal="right"/>
    </xf>
    <xf numFmtId="0" fontId="36" fillId="0" borderId="0" xfId="0" applyFont="1" applyAlignment="1">
      <alignment horizontal="right" wrapText="1"/>
    </xf>
    <xf numFmtId="178" fontId="0" fillId="0" borderId="0" xfId="0" applyNumberFormat="1"/>
    <xf numFmtId="173" fontId="2" fillId="0" borderId="0" xfId="1" applyNumberFormat="1" applyFont="1" applyAlignment="1">
      <alignment horizontal="right"/>
    </xf>
    <xf numFmtId="173" fontId="0" fillId="0" borderId="0" xfId="1" applyNumberFormat="1" applyFont="1" applyAlignment="1">
      <alignment horizontal="right"/>
    </xf>
    <xf numFmtId="173" fontId="15" fillId="0" borderId="0" xfId="1" applyNumberFormat="1" applyFont="1" applyAlignment="1">
      <alignment horizontal="right"/>
    </xf>
    <xf numFmtId="9" fontId="14" fillId="0" borderId="0" xfId="2" quotePrefix="1" applyFont="1" applyFill="1" applyAlignment="1">
      <alignment horizontal="right"/>
    </xf>
    <xf numFmtId="9" fontId="14" fillId="0" borderId="0" xfId="2" applyFont="1" applyFill="1" applyAlignment="1">
      <alignment horizontal="right"/>
    </xf>
    <xf numFmtId="3" fontId="2" fillId="0" borderId="5" xfId="2" applyNumberFormat="1" applyFont="1" applyFill="1" applyBorder="1" applyAlignment="1">
      <alignment horizontal="right"/>
    </xf>
    <xf numFmtId="9" fontId="1" fillId="0" borderId="1" xfId="2" quotePrefix="1" applyFont="1" applyFill="1" applyBorder="1" applyAlignment="1">
      <alignment horizontal="right"/>
    </xf>
    <xf numFmtId="9" fontId="0" fillId="0" borderId="1" xfId="2" applyFont="1" applyFill="1" applyBorder="1" applyAlignment="1">
      <alignment horizontal="right"/>
    </xf>
    <xf numFmtId="1" fontId="1" fillId="0" borderId="6" xfId="1" applyNumberFormat="1" applyFont="1" applyFill="1" applyBorder="1" applyAlignment="1">
      <alignment horizontal="right"/>
    </xf>
    <xf numFmtId="171" fontId="2" fillId="0" borderId="1" xfId="1" applyNumberFormat="1" applyFont="1" applyFill="1" applyBorder="1" applyAlignment="1">
      <alignment horizontal="right" wrapText="1"/>
    </xf>
    <xf numFmtId="171" fontId="1" fillId="0" borderId="0" xfId="1" quotePrefix="1" applyNumberFormat="1" applyFont="1" applyAlignment="1">
      <alignment horizontal="right" wrapText="1"/>
    </xf>
    <xf numFmtId="1" fontId="2" fillId="0" borderId="0" xfId="0" applyNumberFormat="1" applyFont="1" applyAlignment="1">
      <alignment horizontal="right" wrapText="1"/>
    </xf>
    <xf numFmtId="3" fontId="18" fillId="0" borderId="0" xfId="0" applyNumberFormat="1" applyFont="1" applyAlignment="1">
      <alignment vertical="center"/>
    </xf>
    <xf numFmtId="9" fontId="4" fillId="0" borderId="0" xfId="0" applyNumberFormat="1" applyFont="1" applyAlignment="1">
      <alignment horizontal="right" vertical="center"/>
    </xf>
    <xf numFmtId="10" fontId="0" fillId="0" borderId="0" xfId="0" applyNumberFormat="1" applyAlignment="1">
      <alignment horizontal="right"/>
    </xf>
    <xf numFmtId="171" fontId="37" fillId="0" borderId="0" xfId="0" applyNumberFormat="1" applyFont="1" applyAlignment="1">
      <alignment horizontal="right" vertical="center"/>
    </xf>
    <xf numFmtId="166" fontId="16" fillId="0" borderId="0" xfId="2" applyNumberFormat="1" applyFont="1" applyFill="1" applyBorder="1" applyAlignment="1">
      <alignment horizontal="right"/>
    </xf>
    <xf numFmtId="2" fontId="2" fillId="0" borderId="0" xfId="0" applyNumberFormat="1" applyFont="1" applyAlignment="1">
      <alignment horizontal="right"/>
    </xf>
    <xf numFmtId="3" fontId="2" fillId="0" borderId="0" xfId="2" applyNumberFormat="1" applyFont="1" applyBorder="1" applyAlignment="1">
      <alignment horizontal="right"/>
    </xf>
    <xf numFmtId="9" fontId="1" fillId="0" borderId="0" xfId="2" applyFont="1" applyBorder="1" applyAlignment="1">
      <alignment horizontal="right"/>
    </xf>
    <xf numFmtId="9" fontId="0" fillId="0" borderId="0" xfId="2" applyFont="1" applyBorder="1" applyAlignment="1">
      <alignment horizontal="right"/>
    </xf>
    <xf numFmtId="171" fontId="2" fillId="0" borderId="0" xfId="1" applyNumberFormat="1" applyFont="1" applyBorder="1" applyAlignment="1">
      <alignment horizontal="right" wrapText="1"/>
    </xf>
    <xf numFmtId="9" fontId="2" fillId="0" borderId="0" xfId="2" applyFont="1" applyAlignment="1"/>
    <xf numFmtId="9" fontId="0" fillId="0" borderId="0" xfId="2" applyFont="1" applyAlignment="1"/>
    <xf numFmtId="171" fontId="2" fillId="0" borderId="0" xfId="0" applyNumberFormat="1" applyFont="1"/>
    <xf numFmtId="166" fontId="16" fillId="0" borderId="0" xfId="2" applyNumberFormat="1" applyFont="1" applyAlignment="1"/>
    <xf numFmtId="171" fontId="0" fillId="0" borderId="0" xfId="0" applyNumberFormat="1"/>
    <xf numFmtId="9" fontId="4" fillId="0" borderId="0" xfId="0" applyNumberFormat="1" applyFont="1" applyAlignment="1">
      <alignment horizontal="right"/>
    </xf>
    <xf numFmtId="9" fontId="2" fillId="0" borderId="0" xfId="0" applyNumberFormat="1" applyFont="1" applyAlignment="1">
      <alignment horizontal="right" wrapText="1"/>
    </xf>
    <xf numFmtId="171" fontId="2" fillId="0" borderId="0" xfId="0" applyNumberFormat="1" applyFont="1" applyFill="1" applyAlignment="1">
      <alignment horizontal="right"/>
    </xf>
    <xf numFmtId="171" fontId="2" fillId="0" borderId="5" xfId="0" applyNumberFormat="1" applyFont="1" applyFill="1" applyBorder="1" applyAlignment="1">
      <alignment horizontal="right"/>
    </xf>
    <xf numFmtId="171" fontId="0" fillId="0" borderId="0" xfId="0" applyNumberFormat="1" applyFill="1" applyAlignment="1">
      <alignment horizontal="right"/>
    </xf>
    <xf numFmtId="1" fontId="15" fillId="0" borderId="0" xfId="0" applyNumberFormat="1" applyFont="1" applyFill="1" applyAlignment="1">
      <alignment horizontal="right"/>
    </xf>
    <xf numFmtId="1" fontId="0" fillId="0" borderId="0" xfId="0" applyNumberFormat="1" applyFill="1" applyAlignment="1">
      <alignment horizontal="right"/>
    </xf>
    <xf numFmtId="173" fontId="0" fillId="0" borderId="6" xfId="0" quotePrefix="1" applyNumberFormat="1" applyFill="1" applyBorder="1" applyAlignment="1">
      <alignment horizontal="right"/>
    </xf>
    <xf numFmtId="171" fontId="3" fillId="0" borderId="0" xfId="0" applyNumberFormat="1" applyFont="1" applyFill="1" applyAlignment="1">
      <alignment horizontal="right" vertical="center"/>
    </xf>
    <xf numFmtId="171" fontId="2" fillId="0" borderId="0" xfId="0" applyNumberFormat="1" applyFont="1" applyFill="1" applyAlignment="1">
      <alignment horizontal="right" wrapText="1"/>
    </xf>
    <xf numFmtId="3" fontId="0" fillId="0" borderId="0" xfId="0" applyNumberFormat="1" applyFill="1" applyAlignment="1">
      <alignment horizontal="right"/>
    </xf>
    <xf numFmtId="1" fontId="4" fillId="0" borderId="0" xfId="0" applyNumberFormat="1" applyFont="1" applyFill="1"/>
    <xf numFmtId="1" fontId="0" fillId="0" borderId="0" xfId="0" applyNumberFormat="1" applyFill="1"/>
    <xf numFmtId="9" fontId="0" fillId="0" borderId="0" xfId="0" applyNumberFormat="1" applyFill="1" applyAlignment="1">
      <alignment horizontal="right"/>
    </xf>
    <xf numFmtId="0" fontId="0" fillId="0" borderId="0" xfId="0" applyFill="1" applyAlignment="1">
      <alignment horizontal="right"/>
    </xf>
    <xf numFmtId="1" fontId="4" fillId="0" borderId="0" xfId="0" applyNumberFormat="1" applyFont="1" applyFill="1" applyAlignment="1">
      <alignment vertical="center"/>
    </xf>
    <xf numFmtId="9" fontId="1" fillId="0" borderId="1" xfId="2" quotePrefix="1" applyNumberFormat="1" applyFont="1" applyFill="1" applyBorder="1" applyAlignment="1">
      <alignment horizontal="right"/>
    </xf>
    <xf numFmtId="171" fontId="4" fillId="0" borderId="0" xfId="0" applyNumberFormat="1" applyFont="1" applyFill="1" applyAlignment="1">
      <alignment horizontal="right" vertical="center"/>
    </xf>
    <xf numFmtId="0" fontId="30" fillId="0" borderId="0" xfId="0" applyFont="1" applyFill="1"/>
    <xf numFmtId="0" fontId="30" fillId="0" borderId="0" xfId="0" applyFont="1" applyFill="1" applyAlignment="1">
      <alignment horizontal="right" wrapText="1"/>
    </xf>
    <xf numFmtId="0" fontId="30" fillId="0" borderId="0" xfId="0" applyFont="1" applyFill="1" applyAlignment="1">
      <alignment horizontal="right"/>
    </xf>
    <xf numFmtId="0" fontId="0" fillId="0" borderId="0" xfId="0" applyFill="1"/>
    <xf numFmtId="0" fontId="0" fillId="0" borderId="0" xfId="0" applyFill="1" applyAlignment="1">
      <alignment wrapText="1"/>
    </xf>
    <xf numFmtId="171" fontId="30" fillId="0" borderId="0" xfId="0" applyNumberFormat="1" applyFont="1" applyFill="1" applyAlignment="1">
      <alignment horizontal="right" wrapText="1"/>
    </xf>
    <xf numFmtId="0" fontId="0" fillId="0" borderId="0" xfId="0" applyFill="1" applyAlignment="1">
      <alignment horizontal="right" wrapText="1"/>
    </xf>
    <xf numFmtId="171" fontId="30" fillId="0" borderId="0" xfId="0" applyNumberFormat="1" applyFont="1" applyFill="1" applyAlignment="1">
      <alignment horizontal="right"/>
    </xf>
    <xf numFmtId="1" fontId="30" fillId="0" borderId="0" xfId="0" applyNumberFormat="1" applyFont="1" applyFill="1" applyAlignment="1">
      <alignment horizontal="right"/>
    </xf>
    <xf numFmtId="0" fontId="32" fillId="0" borderId="0" xfId="0" applyFont="1" applyFill="1"/>
    <xf numFmtId="3" fontId="30" fillId="0" borderId="0" xfId="0" applyNumberFormat="1" applyFont="1" applyFill="1" applyAlignment="1">
      <alignment horizontal="right"/>
    </xf>
    <xf numFmtId="171" fontId="32" fillId="0" borderId="0" xfId="0" applyNumberFormat="1" applyFont="1" applyFill="1" applyAlignment="1">
      <alignment horizontal="right"/>
    </xf>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0" fontId="2" fillId="3" borderId="0" xfId="0" applyFont="1" applyFill="1" applyAlignment="1">
      <alignment horizontal="center" vertical="center"/>
    </xf>
  </cellXfs>
  <cellStyles count="6">
    <cellStyle name="Comma" xfId="1" builtinId="3"/>
    <cellStyle name="Hyperlink" xfId="5" builtinId="8"/>
    <cellStyle name="Normal" xfId="0" builtinId="0"/>
    <cellStyle name="Normal_9M 2002 Handouts" xfId="4" xr:uid="{413320BB-117E-45F7-93E9-914D20F9F4F9}"/>
    <cellStyle name="Normal_Quadros Press Release 1Q2006 - EDP Consolidado" xfId="3" xr:uid="{50F36AA8-35B3-4C17-A7A6-5D5DD7858D64}"/>
    <cellStyle name="Percent" xfId="2" builtinId="5"/>
  </cellStyles>
  <dxfs count="0"/>
  <tableStyles count="0" defaultTableStyle="TableStyleMedium2" defaultPivotStyle="PivotStyleMedium9"/>
  <colors>
    <mruColors>
      <color rgb="FF384B77"/>
      <color rgb="FF3E8077"/>
      <color rgb="FF8CA7AF"/>
      <color rgb="FF61828B"/>
      <color rgb="FF2E6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228600</xdr:colOff>
      <xdr:row>20</xdr:row>
      <xdr:rowOff>57150</xdr:rowOff>
    </xdr:to>
    <xdr:pic>
      <xdr:nvPicPr>
        <xdr:cNvPr id="3" name="Picture 2">
          <a:extLst>
            <a:ext uri="{FF2B5EF4-FFF2-40B4-BE49-F238E27FC236}">
              <a16:creationId xmlns:a16="http://schemas.microsoft.com/office/drawing/2014/main" id="{59BA0406-A7AB-403E-8622-4DC1FAA67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571500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06F5-259A-42BF-9527-CDAD2F8DDE37}">
  <sheetPr codeName="Sheet1">
    <tabColor rgb="FF8CA7AF"/>
  </sheetPr>
  <dimension ref="I11:AG21"/>
  <sheetViews>
    <sheetView showGridLines="0" tabSelected="1" zoomScale="94" workbookViewId="0"/>
  </sheetViews>
  <sheetFormatPr defaultRowHeight="14.5" x14ac:dyDescent="0.35"/>
  <sheetData>
    <row r="11" spans="9:33" x14ac:dyDescent="0.35">
      <c r="P11" s="42"/>
      <c r="Q11" s="42"/>
      <c r="R11" s="42"/>
      <c r="S11" s="42"/>
      <c r="T11" s="42"/>
      <c r="U11" s="42"/>
      <c r="V11" s="42"/>
      <c r="W11" s="42"/>
      <c r="X11" s="42"/>
      <c r="Y11" s="42"/>
      <c r="Z11" s="42"/>
      <c r="AA11" s="42"/>
      <c r="AB11" s="42"/>
    </row>
    <row r="12" spans="9:33" x14ac:dyDescent="0.35">
      <c r="P12" s="42"/>
      <c r="Q12" s="42"/>
      <c r="R12" s="42"/>
      <c r="S12" s="42"/>
      <c r="T12" s="42"/>
      <c r="U12" s="42"/>
      <c r="V12" s="42"/>
      <c r="W12" s="42"/>
      <c r="X12" s="42"/>
      <c r="Y12" s="42"/>
      <c r="Z12" s="42"/>
      <c r="AA12" s="42"/>
      <c r="AB12" s="42"/>
    </row>
    <row r="13" spans="9:33" x14ac:dyDescent="0.35">
      <c r="P13" s="516"/>
      <c r="Q13" s="209"/>
      <c r="R13" s="42"/>
      <c r="S13" s="42"/>
      <c r="T13" s="42"/>
      <c r="U13" s="42"/>
      <c r="V13" s="42"/>
      <c r="W13" s="42"/>
      <c r="X13" s="42"/>
      <c r="Y13" s="42"/>
      <c r="Z13" s="42"/>
      <c r="AA13" s="42"/>
      <c r="AB13" s="42"/>
    </row>
    <row r="14" spans="9:33" ht="15" customHeight="1" x14ac:dyDescent="0.35">
      <c r="P14" s="516"/>
      <c r="Q14" s="209"/>
      <c r="R14" s="42"/>
      <c r="S14" s="42"/>
      <c r="T14" s="42"/>
      <c r="U14" s="42"/>
      <c r="V14" s="42"/>
      <c r="W14" s="42"/>
      <c r="X14" s="42"/>
      <c r="Y14" s="42"/>
      <c r="Z14" s="42"/>
      <c r="AA14" s="42"/>
      <c r="AB14" s="42"/>
    </row>
    <row r="15" spans="9:33" ht="14.75" customHeight="1" x14ac:dyDescent="0.35">
      <c r="K15" s="514" t="s">
        <v>472</v>
      </c>
      <c r="L15" s="514"/>
      <c r="M15" s="514"/>
      <c r="N15" s="22"/>
      <c r="O15" s="22"/>
      <c r="P15" s="210"/>
      <c r="Q15" s="209"/>
      <c r="R15" s="210"/>
      <c r="S15" s="210"/>
      <c r="T15" s="210"/>
      <c r="U15" s="210"/>
      <c r="V15" s="210"/>
      <c r="W15" s="210"/>
      <c r="X15" s="210"/>
      <c r="Y15" s="210"/>
      <c r="Z15" s="210"/>
      <c r="AA15" s="210"/>
      <c r="AB15" s="210"/>
      <c r="AC15" s="22"/>
      <c r="AD15" s="22"/>
      <c r="AE15" s="22"/>
      <c r="AF15" s="22"/>
      <c r="AG15" s="22"/>
    </row>
    <row r="16" spans="9:33" ht="14.75" customHeight="1" x14ac:dyDescent="0.35">
      <c r="I16" s="22"/>
      <c r="J16" s="22"/>
      <c r="K16" s="514"/>
      <c r="L16" s="514"/>
      <c r="M16" s="514"/>
      <c r="N16" s="22"/>
      <c r="O16" s="22"/>
      <c r="P16" s="210"/>
      <c r="Q16" s="211"/>
      <c r="R16" s="210"/>
      <c r="S16" s="210"/>
      <c r="T16" s="212"/>
      <c r="U16" s="210"/>
      <c r="V16" s="210"/>
      <c r="W16" s="210"/>
      <c r="X16" s="210"/>
      <c r="Y16" s="210"/>
      <c r="Z16" s="210"/>
      <c r="AA16" s="210"/>
      <c r="AB16" s="210"/>
      <c r="AC16" s="22"/>
      <c r="AD16" s="22"/>
      <c r="AE16" s="22"/>
      <c r="AF16" s="22"/>
      <c r="AG16" s="22"/>
    </row>
    <row r="17" spans="9:33" ht="14.75" customHeight="1" x14ac:dyDescent="0.35">
      <c r="I17" s="22"/>
      <c r="J17" s="22"/>
      <c r="K17" s="22"/>
      <c r="L17" s="22"/>
      <c r="M17" s="22"/>
      <c r="N17" s="22"/>
      <c r="O17" s="22"/>
      <c r="P17" s="210"/>
      <c r="Q17" s="213"/>
      <c r="R17" s="210"/>
      <c r="S17" s="210"/>
      <c r="T17" s="210"/>
      <c r="U17" s="212"/>
      <c r="V17" s="210"/>
      <c r="W17" s="210"/>
      <c r="X17" s="210"/>
      <c r="Y17" s="210"/>
      <c r="Z17" s="210"/>
      <c r="AA17" s="210"/>
      <c r="AB17" s="210"/>
      <c r="AC17" s="22"/>
      <c r="AD17" s="22"/>
      <c r="AE17" s="22"/>
      <c r="AF17" s="22"/>
      <c r="AG17" s="22"/>
    </row>
    <row r="18" spans="9:33" ht="14.75" customHeight="1" x14ac:dyDescent="0.35">
      <c r="I18" s="515" t="s">
        <v>0</v>
      </c>
      <c r="J18" s="515"/>
      <c r="K18" s="515"/>
      <c r="L18" s="515"/>
      <c r="M18" s="515"/>
      <c r="N18" s="515"/>
      <c r="O18" s="515"/>
      <c r="P18" s="214"/>
      <c r="Q18" s="209"/>
      <c r="R18" s="214"/>
      <c r="S18" s="214"/>
      <c r="T18" s="214"/>
      <c r="U18" s="214"/>
      <c r="V18" s="214"/>
      <c r="W18" s="214"/>
      <c r="X18" s="212"/>
      <c r="Y18" s="214"/>
      <c r="Z18" s="214"/>
      <c r="AA18" s="214"/>
      <c r="AB18" s="214"/>
      <c r="AC18" s="23"/>
      <c r="AD18" s="23"/>
      <c r="AE18" s="23"/>
      <c r="AF18" s="23"/>
      <c r="AG18" s="23"/>
    </row>
    <row r="19" spans="9:33" ht="14.75" customHeight="1" x14ac:dyDescent="0.35">
      <c r="I19" s="515"/>
      <c r="J19" s="515"/>
      <c r="K19" s="515"/>
      <c r="L19" s="515"/>
      <c r="M19" s="515"/>
      <c r="N19" s="515"/>
      <c r="O19" s="515"/>
      <c r="P19" s="214"/>
      <c r="Q19" s="213"/>
      <c r="R19" s="214"/>
      <c r="S19" s="214"/>
      <c r="T19" s="214"/>
      <c r="U19" s="214"/>
      <c r="V19" s="214"/>
      <c r="W19" s="214"/>
      <c r="X19" s="214"/>
      <c r="Y19" s="214"/>
      <c r="Z19" s="212"/>
      <c r="AA19" s="214"/>
      <c r="AB19" s="214"/>
      <c r="AC19" s="23"/>
      <c r="AD19" s="23"/>
      <c r="AE19" s="23"/>
      <c r="AF19" s="23"/>
      <c r="AG19" s="23"/>
    </row>
    <row r="20" spans="9:33" ht="14.75" customHeight="1" x14ac:dyDescent="0.35">
      <c r="I20" s="515"/>
      <c r="J20" s="515"/>
      <c r="K20" s="515"/>
      <c r="L20" s="515"/>
      <c r="M20" s="515"/>
      <c r="N20" s="515"/>
      <c r="O20" s="515"/>
      <c r="P20" s="214"/>
      <c r="Q20" s="213"/>
      <c r="R20" s="214"/>
      <c r="S20" s="214"/>
      <c r="T20" s="214"/>
      <c r="U20" s="214"/>
      <c r="V20" s="214"/>
      <c r="W20" s="212"/>
      <c r="X20" s="214"/>
      <c r="Y20" s="214"/>
      <c r="Z20" s="214"/>
      <c r="AA20" s="214"/>
      <c r="AB20" s="214"/>
      <c r="AC20" s="23"/>
      <c r="AD20" s="23"/>
      <c r="AE20" s="23"/>
      <c r="AF20" s="23"/>
      <c r="AG20" s="23"/>
    </row>
    <row r="21" spans="9:33" ht="15" customHeight="1" x14ac:dyDescent="0.35">
      <c r="I21" s="515"/>
      <c r="J21" s="515"/>
      <c r="K21" s="515"/>
      <c r="L21" s="515"/>
      <c r="M21" s="515"/>
      <c r="N21" s="515"/>
      <c r="O21" s="515"/>
      <c r="P21" s="42"/>
      <c r="Q21" s="42"/>
      <c r="R21" s="42"/>
      <c r="S21" s="42"/>
      <c r="T21" s="42"/>
      <c r="U21" s="42"/>
      <c r="V21" s="42"/>
      <c r="W21" s="42"/>
      <c r="X21" s="42"/>
      <c r="Y21" s="42"/>
      <c r="Z21" s="42"/>
      <c r="AA21" s="42"/>
      <c r="AB21" s="42"/>
    </row>
  </sheetData>
  <mergeCells count="3">
    <mergeCell ref="K15:M16"/>
    <mergeCell ref="I18:O21"/>
    <mergeCell ref="P13:P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4063-056D-4115-BC7E-B7A018054117}">
  <sheetPr codeName="Sheet2">
    <tabColor rgb="FF8CA7AF"/>
  </sheetPr>
  <dimension ref="A1:AJ27"/>
  <sheetViews>
    <sheetView showGridLines="0" zoomScale="80" zoomScaleNormal="80" workbookViewId="0">
      <selection activeCell="A2" sqref="A2"/>
    </sheetView>
  </sheetViews>
  <sheetFormatPr defaultRowHeight="14.5" x14ac:dyDescent="0.35"/>
  <cols>
    <col min="1" max="1" width="5.54296875" customWidth="1"/>
    <col min="2" max="2" width="31" bestFit="1" customWidth="1"/>
    <col min="3" max="11" width="9.1796875" style="78" hidden="1" customWidth="1"/>
    <col min="12" max="16" width="9.1796875" customWidth="1"/>
    <col min="32" max="32" width="10.81640625" bestFit="1" customWidth="1"/>
    <col min="33" max="33" width="11.1796875" customWidth="1"/>
    <col min="34" max="34" width="9.453125" bestFit="1" customWidth="1"/>
  </cols>
  <sheetData>
    <row r="1" spans="1:36" s="230" customFormat="1" ht="5.15" customHeight="1" x14ac:dyDescent="0.35">
      <c r="A1"/>
      <c r="B1"/>
      <c r="C1" s="78"/>
      <c r="D1" s="78"/>
      <c r="E1" s="78"/>
      <c r="F1" s="78"/>
      <c r="G1" s="78"/>
      <c r="H1" s="78"/>
      <c r="I1" s="78"/>
      <c r="J1" s="78"/>
      <c r="K1" s="78"/>
    </row>
    <row r="2" spans="1:36" s="230" customFormat="1" ht="30" customHeight="1" x14ac:dyDescent="0.35">
      <c r="A2"/>
      <c r="B2" s="168" t="s">
        <v>1</v>
      </c>
      <c r="C2" s="196"/>
      <c r="D2" s="196"/>
      <c r="E2" s="196"/>
      <c r="F2" s="196"/>
      <c r="G2" s="196"/>
      <c r="H2" s="196"/>
      <c r="I2" s="196"/>
      <c r="J2" s="196"/>
      <c r="K2" s="196"/>
      <c r="L2" s="231"/>
      <c r="M2" s="231"/>
      <c r="N2" s="231"/>
      <c r="O2" s="231"/>
      <c r="P2" s="231"/>
      <c r="Q2" s="231"/>
      <c r="R2" s="231"/>
      <c r="S2" s="231"/>
      <c r="T2" s="231"/>
      <c r="U2" s="231"/>
      <c r="V2" s="232"/>
      <c r="W2" s="232"/>
      <c r="X2" s="232"/>
      <c r="Y2" s="233"/>
      <c r="Z2" s="233"/>
      <c r="AA2" s="233"/>
      <c r="AB2" s="233"/>
      <c r="AD2" s="234"/>
      <c r="AE2" s="234"/>
      <c r="AF2" s="234"/>
      <c r="AG2" s="234"/>
    </row>
    <row r="3" spans="1:36" s="230" customFormat="1" x14ac:dyDescent="0.35">
      <c r="A3"/>
      <c r="B3" s="162" t="s">
        <v>2</v>
      </c>
      <c r="C3" s="170"/>
      <c r="D3" s="170"/>
      <c r="E3" s="170"/>
      <c r="F3" s="170"/>
      <c r="G3" s="170"/>
      <c r="H3" s="170"/>
      <c r="I3" s="170"/>
      <c r="J3" s="170"/>
      <c r="K3" s="170"/>
      <c r="L3" s="235">
        <v>2010</v>
      </c>
      <c r="M3" s="235">
        <v>2011</v>
      </c>
      <c r="N3" s="235">
        <v>2012</v>
      </c>
      <c r="O3" s="235">
        <v>2013</v>
      </c>
      <c r="P3" s="235">
        <v>2014</v>
      </c>
      <c r="Q3" s="235">
        <v>2015</v>
      </c>
      <c r="R3" s="235">
        <v>2016</v>
      </c>
      <c r="S3" s="235">
        <v>2017</v>
      </c>
      <c r="T3" s="235">
        <v>2018</v>
      </c>
      <c r="U3" s="235">
        <v>2019</v>
      </c>
      <c r="V3" s="235">
        <v>2020</v>
      </c>
      <c r="W3" s="235">
        <v>2021</v>
      </c>
      <c r="X3" s="235">
        <v>2022</v>
      </c>
      <c r="Y3" s="235">
        <v>2023</v>
      </c>
      <c r="Z3" s="236">
        <v>2024</v>
      </c>
      <c r="AA3" s="237">
        <v>2025</v>
      </c>
      <c r="AC3" s="238" t="s">
        <v>3</v>
      </c>
      <c r="AD3" s="238" t="s">
        <v>4</v>
      </c>
      <c r="AE3" s="238" t="s">
        <v>5</v>
      </c>
      <c r="AF3" s="238">
        <v>2024</v>
      </c>
      <c r="AG3" s="239" t="s">
        <v>282</v>
      </c>
      <c r="AH3" s="239" t="s">
        <v>283</v>
      </c>
      <c r="AI3" s="240" t="s">
        <v>284</v>
      </c>
      <c r="AJ3" s="241">
        <v>2025</v>
      </c>
    </row>
    <row r="4" spans="1:36" s="230" customFormat="1" x14ac:dyDescent="0.35">
      <c r="A4"/>
      <c r="B4" s="6" t="s">
        <v>6</v>
      </c>
      <c r="C4" s="158"/>
      <c r="D4" s="158"/>
      <c r="E4" s="158"/>
      <c r="F4" s="158"/>
      <c r="G4" s="158"/>
      <c r="H4" s="158"/>
      <c r="I4" s="158"/>
      <c r="J4" s="158"/>
      <c r="K4" s="158"/>
    </row>
    <row r="5" spans="1:36" s="230" customFormat="1" x14ac:dyDescent="0.35">
      <c r="A5"/>
      <c r="B5" t="s">
        <v>277</v>
      </c>
      <c r="C5" s="78"/>
      <c r="D5" s="78"/>
      <c r="E5" s="78"/>
      <c r="F5" s="78"/>
      <c r="G5" s="78"/>
      <c r="H5" s="78"/>
      <c r="I5" s="78"/>
      <c r="J5" s="78"/>
      <c r="K5" s="78"/>
      <c r="L5" s="242">
        <v>1.33</v>
      </c>
      <c r="M5" s="242">
        <v>1.39</v>
      </c>
      <c r="N5" s="242">
        <v>1.28</v>
      </c>
      <c r="O5" s="242">
        <v>1.33</v>
      </c>
      <c r="P5" s="242">
        <v>1.33</v>
      </c>
      <c r="Q5" s="242">
        <v>1.1100000000000001</v>
      </c>
      <c r="R5" s="242">
        <v>1.1100000000000001</v>
      </c>
      <c r="S5" s="242">
        <v>1.1299999999999999</v>
      </c>
      <c r="T5" s="242">
        <v>1.18</v>
      </c>
      <c r="U5" s="242">
        <v>1.1200000000000001</v>
      </c>
      <c r="V5" s="242">
        <v>1.1399999999999999</v>
      </c>
      <c r="W5" s="242">
        <v>1.18</v>
      </c>
      <c r="X5" s="242" vm="10">
        <v>1.0530489999999999</v>
      </c>
      <c r="Y5" s="242" vm="474">
        <v>1.081269</v>
      </c>
      <c r="Z5" s="242" vm="329">
        <f>AF5</f>
        <v>1.0823799999999999</v>
      </c>
      <c r="AA5" s="242"/>
      <c r="AC5" s="242" vm="312">
        <v>1.0857870000000001</v>
      </c>
      <c r="AD5" s="242" vm="177">
        <v>1.0812520000000001</v>
      </c>
      <c r="AE5" s="242" vm="272">
        <v>1.0871280000000001</v>
      </c>
      <c r="AF5" s="242" vm="329">
        <v>1.0823799999999999</v>
      </c>
      <c r="AG5" s="242" vm="478">
        <v>1.052341</v>
      </c>
      <c r="AH5" s="242">
        <v>1.092746</v>
      </c>
      <c r="AI5" s="242"/>
      <c r="AJ5" s="242"/>
    </row>
    <row r="6" spans="1:36" s="230" customFormat="1" x14ac:dyDescent="0.35">
      <c r="A6"/>
      <c r="B6" t="s">
        <v>278</v>
      </c>
      <c r="C6" s="78"/>
      <c r="D6" s="78"/>
      <c r="E6" s="78"/>
      <c r="F6" s="78"/>
      <c r="G6" s="78"/>
      <c r="H6" s="78"/>
      <c r="I6" s="78"/>
      <c r="J6" s="78"/>
      <c r="K6" s="78"/>
      <c r="L6" s="242">
        <v>1.34</v>
      </c>
      <c r="M6" s="242">
        <v>1.29</v>
      </c>
      <c r="N6" s="242">
        <v>1.32</v>
      </c>
      <c r="O6" s="242">
        <v>1.38</v>
      </c>
      <c r="P6" s="242">
        <v>1.21</v>
      </c>
      <c r="Q6" s="242">
        <v>1.0900000000000001</v>
      </c>
      <c r="R6" s="242">
        <v>1.05</v>
      </c>
      <c r="S6" s="242">
        <v>1.2</v>
      </c>
      <c r="T6" s="242">
        <v>1.1399999999999999</v>
      </c>
      <c r="U6" s="242">
        <v>1.1200000000000001</v>
      </c>
      <c r="V6" s="242">
        <v>1.23</v>
      </c>
      <c r="W6" s="242">
        <v>1.1299999999999999</v>
      </c>
      <c r="X6" s="242" vm="12">
        <v>1.0666</v>
      </c>
      <c r="Y6" s="242" vm="476">
        <v>1.105</v>
      </c>
      <c r="Z6" s="242" vm="529">
        <f>AF6</f>
        <v>1.0388999999999999</v>
      </c>
      <c r="AA6" s="242"/>
      <c r="AC6" s="242" vm="322">
        <v>1.0810999999999999</v>
      </c>
      <c r="AD6" s="242" vm="325">
        <v>1.0705</v>
      </c>
      <c r="AE6" s="242" vm="274">
        <v>1.1195999999999999</v>
      </c>
      <c r="AF6" s="242" vm="529">
        <v>1.0388999999999999</v>
      </c>
      <c r="AG6" s="242" vm="477">
        <v>1.0814999999999999</v>
      </c>
      <c r="AH6" s="242">
        <v>1.1719999999999999</v>
      </c>
      <c r="AI6" s="242"/>
      <c r="AJ6" s="242"/>
    </row>
    <row r="7" spans="1:36" s="230" customFormat="1" x14ac:dyDescent="0.35">
      <c r="A7"/>
      <c r="B7"/>
      <c r="C7" s="78"/>
      <c r="D7" s="78"/>
      <c r="E7" s="78"/>
      <c r="F7" s="78"/>
      <c r="G7" s="78"/>
      <c r="H7" s="78"/>
      <c r="I7" s="78"/>
      <c r="J7" s="78"/>
      <c r="K7" s="78"/>
      <c r="AD7" s="242"/>
      <c r="AE7" s="242"/>
      <c r="AF7" s="242"/>
      <c r="AG7" s="242"/>
      <c r="AH7" s="242"/>
      <c r="AI7" s="242"/>
      <c r="AJ7" s="242"/>
    </row>
    <row r="8" spans="1:36" s="230" customFormat="1" x14ac:dyDescent="0.35">
      <c r="A8"/>
      <c r="B8" s="6" t="s">
        <v>7</v>
      </c>
      <c r="C8" s="158"/>
      <c r="D8" s="158"/>
      <c r="E8" s="158"/>
      <c r="F8" s="158"/>
      <c r="G8" s="158"/>
      <c r="H8" s="158"/>
      <c r="I8" s="158"/>
      <c r="J8" s="158"/>
      <c r="K8" s="158"/>
      <c r="AD8" s="242"/>
      <c r="AE8" s="242"/>
      <c r="AF8" s="242"/>
      <c r="AG8" s="242"/>
      <c r="AH8" s="242"/>
      <c r="AI8" s="242"/>
      <c r="AJ8" s="242"/>
    </row>
    <row r="9" spans="1:36" s="230" customFormat="1" x14ac:dyDescent="0.35">
      <c r="A9"/>
      <c r="B9" t="s">
        <v>279</v>
      </c>
      <c r="C9" s="78"/>
      <c r="D9" s="78"/>
      <c r="E9" s="78"/>
      <c r="F9" s="78"/>
      <c r="G9" s="78"/>
      <c r="H9" s="78"/>
      <c r="I9" s="78"/>
      <c r="J9" s="78"/>
      <c r="K9" s="78"/>
      <c r="L9" s="242">
        <v>2.33</v>
      </c>
      <c r="M9" s="242">
        <v>2.33</v>
      </c>
      <c r="N9" s="242">
        <v>2.5099999999999998</v>
      </c>
      <c r="O9" s="242">
        <v>2.87</v>
      </c>
      <c r="P9" s="242">
        <v>3.12</v>
      </c>
      <c r="Q9" s="242">
        <v>3.7</v>
      </c>
      <c r="R9" s="242">
        <v>3.86</v>
      </c>
      <c r="S9" s="242">
        <v>3.6</v>
      </c>
      <c r="T9" s="242">
        <v>4.3099999999999996</v>
      </c>
      <c r="U9" s="242">
        <v>4.41</v>
      </c>
      <c r="V9" s="242">
        <v>5.89</v>
      </c>
      <c r="W9" s="242">
        <v>6.38</v>
      </c>
      <c r="X9" s="242" vm="11">
        <v>5.4399040000000003</v>
      </c>
      <c r="Y9" s="242" vm="475">
        <v>5.4010090000000002</v>
      </c>
      <c r="Z9" s="242" vm="528">
        <f>AF9</f>
        <v>5.8282829999999999</v>
      </c>
      <c r="AA9" s="242"/>
      <c r="AC9" s="242" vm="321">
        <v>5.3752269999999998</v>
      </c>
      <c r="AD9" s="242" vm="324">
        <v>5.4922060000000004</v>
      </c>
      <c r="AE9" s="242" vm="273">
        <v>5.6977820000000001</v>
      </c>
      <c r="AF9" s="242" vm="528">
        <v>5.8282829999999999</v>
      </c>
      <c r="AG9" s="242" vm="479">
        <v>6.1647160000000003</v>
      </c>
      <c r="AH9" s="242">
        <v>6.2912949999999999</v>
      </c>
      <c r="AI9" s="242"/>
      <c r="AJ9" s="242"/>
    </row>
    <row r="10" spans="1:36" s="230" customFormat="1" x14ac:dyDescent="0.35">
      <c r="A10"/>
      <c r="B10" t="s">
        <v>280</v>
      </c>
      <c r="C10" s="78"/>
      <c r="D10" s="78"/>
      <c r="E10" s="78"/>
      <c r="F10" s="78"/>
      <c r="G10" s="78"/>
      <c r="H10" s="78"/>
      <c r="I10" s="78"/>
      <c r="J10" s="78"/>
      <c r="K10" s="78"/>
      <c r="L10" s="242">
        <v>2.42</v>
      </c>
      <c r="M10" s="242">
        <v>2.42</v>
      </c>
      <c r="N10" s="242">
        <v>2.7</v>
      </c>
      <c r="O10" s="242">
        <v>3.26</v>
      </c>
      <c r="P10" s="242">
        <v>3.22</v>
      </c>
      <c r="Q10" s="242">
        <v>4.3099999999999996</v>
      </c>
      <c r="R10" s="242">
        <v>3.43</v>
      </c>
      <c r="S10" s="242">
        <v>3.97</v>
      </c>
      <c r="T10" s="242">
        <v>4.4400000000000004</v>
      </c>
      <c r="U10" s="242">
        <v>4.5199999999999996</v>
      </c>
      <c r="V10" s="242">
        <v>6.37</v>
      </c>
      <c r="W10" s="242">
        <v>6.31</v>
      </c>
      <c r="X10" s="242" vm="13">
        <v>5.6386000000000003</v>
      </c>
      <c r="Y10" s="242" vm="45">
        <v>5.3617999999999997</v>
      </c>
      <c r="Z10" s="242" vm="530">
        <f>AF10</f>
        <v>6.4253</v>
      </c>
      <c r="AA10" s="242"/>
      <c r="AC10" s="242" vm="323">
        <v>5.4032</v>
      </c>
      <c r="AD10" s="242" vm="326">
        <v>5.8914999999999997</v>
      </c>
      <c r="AE10" s="242" vm="275">
        <v>6.0503999999999998</v>
      </c>
      <c r="AF10" s="242" vm="530">
        <v>6.4253</v>
      </c>
      <c r="AG10" s="242" vm="480">
        <v>6.2507000000000001</v>
      </c>
      <c r="AH10" s="242">
        <v>6.4383999999999997</v>
      </c>
      <c r="AI10" s="242"/>
      <c r="AJ10" s="242"/>
    </row>
    <row r="11" spans="1:36" s="230" customFormat="1" x14ac:dyDescent="0.35">
      <c r="A11"/>
      <c r="B11"/>
      <c r="C11" s="78"/>
      <c r="D11" s="78"/>
      <c r="E11" s="78"/>
      <c r="F11" s="78"/>
      <c r="G11" s="78"/>
      <c r="H11" s="78"/>
      <c r="I11" s="78"/>
      <c r="J11" s="78"/>
      <c r="K11" s="78"/>
    </row>
    <row r="12" spans="1:36" s="230" customFormat="1" ht="35" x14ac:dyDescent="0.35">
      <c r="A12"/>
      <c r="B12" s="168" t="s">
        <v>8</v>
      </c>
      <c r="C12" s="78"/>
      <c r="D12" s="78"/>
      <c r="E12" s="78"/>
      <c r="F12" s="78"/>
      <c r="G12" s="78"/>
      <c r="H12" s="78"/>
      <c r="I12" s="78"/>
      <c r="J12" s="78"/>
      <c r="K12" s="78"/>
    </row>
    <row r="13" spans="1:36" s="230" customFormat="1" x14ac:dyDescent="0.35">
      <c r="A13"/>
      <c r="B13" s="162" t="s">
        <v>8</v>
      </c>
      <c r="C13" s="170"/>
      <c r="D13" s="170"/>
      <c r="E13" s="170"/>
      <c r="F13" s="170"/>
      <c r="G13" s="170"/>
      <c r="H13" s="170"/>
      <c r="I13" s="170"/>
      <c r="J13" s="170"/>
      <c r="K13" s="170"/>
      <c r="L13" s="235">
        <v>2010</v>
      </c>
      <c r="M13" s="235">
        <v>2011</v>
      </c>
      <c r="N13" s="235">
        <v>2012</v>
      </c>
      <c r="O13" s="235">
        <v>2013</v>
      </c>
      <c r="P13" s="235">
        <v>2014</v>
      </c>
      <c r="Q13" s="235">
        <v>2015</v>
      </c>
      <c r="R13" s="235">
        <v>2016</v>
      </c>
      <c r="S13" s="235">
        <v>2017</v>
      </c>
      <c r="T13" s="235">
        <v>2018</v>
      </c>
      <c r="U13" s="235">
        <v>2019</v>
      </c>
      <c r="V13" s="235">
        <v>2020</v>
      </c>
      <c r="W13" s="235">
        <v>2021</v>
      </c>
      <c r="X13" s="235">
        <v>2022</v>
      </c>
      <c r="Y13" s="235">
        <v>2023</v>
      </c>
      <c r="Z13" s="236">
        <v>2024</v>
      </c>
      <c r="AA13" s="237">
        <v>2025</v>
      </c>
      <c r="AC13" s="238" t="s">
        <v>3</v>
      </c>
      <c r="AD13" s="238" t="s">
        <v>4</v>
      </c>
      <c r="AE13" s="238" t="s">
        <v>5</v>
      </c>
      <c r="AF13" s="238">
        <v>2024</v>
      </c>
      <c r="AG13" s="239" t="s">
        <v>282</v>
      </c>
      <c r="AH13" s="239" t="s">
        <v>283</v>
      </c>
      <c r="AI13" s="240" t="s">
        <v>284</v>
      </c>
      <c r="AJ13" s="241">
        <v>2025</v>
      </c>
    </row>
    <row r="14" spans="1:36" s="230" customFormat="1" x14ac:dyDescent="0.35">
      <c r="A14"/>
      <c r="B14" s="6" t="s">
        <v>9</v>
      </c>
      <c r="C14" s="158"/>
      <c r="D14" s="158"/>
      <c r="E14" s="158"/>
      <c r="F14" s="158"/>
      <c r="G14" s="158"/>
      <c r="H14" s="158"/>
      <c r="I14" s="158"/>
      <c r="J14" s="158"/>
      <c r="K14" s="158"/>
      <c r="L14" s="244">
        <f>'Income Statement'!L75</f>
        <v>3656.5377149999999</v>
      </c>
      <c r="M14" s="244">
        <f>'Income Statement'!M75</f>
        <v>3656.5377149999999</v>
      </c>
      <c r="N14" s="244">
        <f>'Income Statement'!N75</f>
        <v>3656.5377149999999</v>
      </c>
      <c r="O14" s="244">
        <f>'Income Statement'!O75</f>
        <v>3656.5377149999999</v>
      </c>
      <c r="P14" s="244">
        <f>'Income Statement'!P75</f>
        <v>3656.5377149999999</v>
      </c>
      <c r="Q14" s="244">
        <f>'Income Statement'!Q75</f>
        <v>3656.5377149999999</v>
      </c>
      <c r="R14" s="244">
        <f>'Income Statement'!R75</f>
        <v>3656.5377149999999</v>
      </c>
      <c r="S14" s="244">
        <f>'Income Statement'!S75</f>
        <v>3656.5377149999999</v>
      </c>
      <c r="T14" s="244">
        <f>'Income Statement'!T75</f>
        <v>3656.5377149999999</v>
      </c>
      <c r="U14" s="244">
        <f>'Income Statement'!U75</f>
        <v>3656.5377149999999</v>
      </c>
      <c r="V14" s="244">
        <f>'Income Statement'!V75</f>
        <v>3965.681012</v>
      </c>
      <c r="W14" s="244">
        <f>'Income Statement'!W75</f>
        <v>3965.681012</v>
      </c>
      <c r="X14" s="244">
        <f>'Income Statement'!X75</f>
        <v>3965.681012</v>
      </c>
      <c r="Y14" s="244">
        <f>'Income Statement'!Y75</f>
        <v>4184.0209999999997</v>
      </c>
      <c r="Z14" s="244">
        <f>'Income Statement'!Z75</f>
        <v>4184.021624</v>
      </c>
      <c r="AA14" s="244"/>
      <c r="AB14" s="244"/>
      <c r="AC14" s="244">
        <f>'Income Statement'!AC75</f>
        <v>4184.0209999999997</v>
      </c>
      <c r="AD14" s="244">
        <f>'Income Statement'!AD75</f>
        <v>4184.0209999999997</v>
      </c>
      <c r="AE14" s="244">
        <f>'Income Statement'!AE75</f>
        <v>4184.0209999999997</v>
      </c>
      <c r="AF14" s="244">
        <f>'Income Statement'!AF75</f>
        <v>4184.021624</v>
      </c>
      <c r="AG14" s="244">
        <f>'Income Statement'!AG75</f>
        <v>4184.021624</v>
      </c>
      <c r="AH14" s="244">
        <f>'Income Statement'!AH75</f>
        <v>4184.021624</v>
      </c>
      <c r="AI14" s="244"/>
      <c r="AJ14" s="244"/>
    </row>
    <row r="15" spans="1:36" s="230" customFormat="1" x14ac:dyDescent="0.35">
      <c r="A15"/>
      <c r="B15" t="s">
        <v>10</v>
      </c>
      <c r="C15" s="78"/>
      <c r="D15" s="78"/>
      <c r="E15" s="78"/>
      <c r="F15" s="78"/>
      <c r="G15" s="78"/>
      <c r="H15" s="78"/>
      <c r="I15" s="78"/>
      <c r="J15" s="78"/>
      <c r="K15" s="78"/>
      <c r="L15" s="245" t="s">
        <v>11</v>
      </c>
      <c r="M15" s="245" t="s">
        <v>11</v>
      </c>
      <c r="N15" s="244">
        <v>31.904523000000001</v>
      </c>
      <c r="O15" s="244">
        <v>27.597268</v>
      </c>
      <c r="P15" s="244">
        <v>23.257999999999999</v>
      </c>
      <c r="Q15" s="244">
        <v>21.424972</v>
      </c>
      <c r="R15" s="244">
        <v>21.384398000000001</v>
      </c>
      <c r="S15" s="244">
        <v>21.906324000000001</v>
      </c>
      <c r="T15" s="244">
        <v>21.771965999999999</v>
      </c>
      <c r="U15" s="244">
        <v>21.405346999999999</v>
      </c>
      <c r="V15" s="244">
        <v>19.600000000000001</v>
      </c>
      <c r="W15" s="244">
        <v>19.103158000000001</v>
      </c>
      <c r="X15" s="244">
        <v>18.616167000000001</v>
      </c>
      <c r="Y15" s="244">
        <v>22.448920000000001</v>
      </c>
      <c r="Z15" s="244">
        <f>AF15</f>
        <v>20.111841999999999</v>
      </c>
      <c r="AA15" s="244"/>
      <c r="AB15" s="244"/>
      <c r="AC15" s="244">
        <v>22.046182999999999</v>
      </c>
      <c r="AD15" s="244">
        <v>20.111841999999999</v>
      </c>
      <c r="AE15" s="244">
        <v>20.111841999999999</v>
      </c>
      <c r="AF15" s="244">
        <v>20.111841999999999</v>
      </c>
      <c r="AG15" s="244">
        <v>51.510576999999998</v>
      </c>
      <c r="AH15" s="244">
        <v>50.123438999999998</v>
      </c>
      <c r="AI15" s="244"/>
      <c r="AJ15" s="244"/>
    </row>
    <row r="16" spans="1:36" s="230" customFormat="1" x14ac:dyDescent="0.35">
      <c r="A16"/>
      <c r="B16"/>
      <c r="C16" s="78"/>
      <c r="D16" s="78"/>
      <c r="E16" s="78"/>
      <c r="F16" s="78"/>
      <c r="G16" s="78"/>
      <c r="H16" s="78"/>
      <c r="I16" s="78"/>
      <c r="J16" s="78"/>
      <c r="K16" s="78"/>
      <c r="L16" s="242"/>
      <c r="M16" s="242"/>
      <c r="N16" s="242"/>
      <c r="O16" s="242"/>
      <c r="P16" s="242"/>
      <c r="Q16" s="242"/>
      <c r="R16" s="242"/>
      <c r="S16" s="242"/>
      <c r="T16" s="242"/>
      <c r="U16" s="242"/>
      <c r="AD16" s="244"/>
    </row>
    <row r="17" spans="1:36" s="230" customFormat="1" x14ac:dyDescent="0.35">
      <c r="A17"/>
      <c r="B17" t="s">
        <v>12</v>
      </c>
      <c r="C17" s="78"/>
      <c r="D17" s="78"/>
      <c r="E17" s="78"/>
      <c r="F17" s="78"/>
      <c r="G17" s="78"/>
      <c r="H17" s="78"/>
      <c r="I17" s="78"/>
      <c r="J17" s="78"/>
      <c r="K17" s="78"/>
      <c r="L17" s="244">
        <f t="shared" ref="L17:U17" si="0">872308162/1000000</f>
        <v>872.30816200000004</v>
      </c>
      <c r="M17" s="244">
        <f t="shared" si="0"/>
        <v>872.30816200000004</v>
      </c>
      <c r="N17" s="244">
        <f t="shared" si="0"/>
        <v>872.30816200000004</v>
      </c>
      <c r="O17" s="244">
        <f t="shared" si="0"/>
        <v>872.30816200000004</v>
      </c>
      <c r="P17" s="244">
        <f t="shared" si="0"/>
        <v>872.30816200000004</v>
      </c>
      <c r="Q17" s="244">
        <f t="shared" si="0"/>
        <v>872.30816200000004</v>
      </c>
      <c r="R17" s="244">
        <f t="shared" si="0"/>
        <v>872.30816200000004</v>
      </c>
      <c r="S17" s="244">
        <f t="shared" si="0"/>
        <v>872.30816200000004</v>
      </c>
      <c r="T17" s="244">
        <f t="shared" si="0"/>
        <v>872.30816200000004</v>
      </c>
      <c r="U17" s="244">
        <f t="shared" si="0"/>
        <v>872.30816200000004</v>
      </c>
      <c r="V17" s="244">
        <f>872308162/1000000</f>
        <v>872.30816200000004</v>
      </c>
      <c r="W17" s="244">
        <f>960558162/1000000</f>
        <v>960.55816200000004</v>
      </c>
      <c r="X17" s="244">
        <v>960.55816200000004</v>
      </c>
      <c r="Y17" s="244">
        <v>1023.978101</v>
      </c>
      <c r="Z17" s="244">
        <f>AG17</f>
        <v>1039.855871</v>
      </c>
      <c r="AA17" s="244"/>
      <c r="AC17" s="7">
        <f>1023978101/1000000</f>
        <v>1023.978101</v>
      </c>
      <c r="AD17" s="244">
        <f>1039855871/1000000</f>
        <v>1039.855871</v>
      </c>
      <c r="AE17" s="244">
        <f>1039855871/1000000</f>
        <v>1039.855871</v>
      </c>
      <c r="AF17" s="244">
        <f>1039855871/1000000</f>
        <v>1039.855871</v>
      </c>
      <c r="AG17" s="244">
        <f>1039855871/1000000</f>
        <v>1039.855871</v>
      </c>
      <c r="AH17" s="244">
        <f>1051033116/1000000</f>
        <v>1051.0331160000001</v>
      </c>
      <c r="AI17" s="244"/>
      <c r="AJ17" s="244"/>
    </row>
    <row r="18" spans="1:36" s="230" customFormat="1" x14ac:dyDescent="0.35">
      <c r="A18"/>
      <c r="B18" s="6" t="s">
        <v>13</v>
      </c>
      <c r="C18" s="158"/>
      <c r="D18" s="158"/>
      <c r="E18" s="158"/>
      <c r="F18" s="158"/>
      <c r="G18" s="158"/>
      <c r="H18" s="158"/>
      <c r="I18" s="158"/>
      <c r="J18" s="158"/>
      <c r="K18" s="158"/>
      <c r="L18" s="244">
        <f t="shared" ref="L18:Q18" si="1">L17*L19</f>
        <v>676.30051799860007</v>
      </c>
      <c r="M18" s="244">
        <f t="shared" si="1"/>
        <v>676.30051799860007</v>
      </c>
      <c r="N18" s="244">
        <f t="shared" si="1"/>
        <v>676.30051799860007</v>
      </c>
      <c r="O18" s="244">
        <f t="shared" si="1"/>
        <v>676.30051799860007</v>
      </c>
      <c r="P18" s="244">
        <f t="shared" si="1"/>
        <v>676.30051799860007</v>
      </c>
      <c r="Q18" s="244">
        <f t="shared" si="1"/>
        <v>676.30051799860007</v>
      </c>
      <c r="R18" s="244">
        <f>R17*R19</f>
        <v>676.30051799860007</v>
      </c>
      <c r="S18" s="244">
        <f>720191372/1000000</f>
        <v>720.191372</v>
      </c>
      <c r="T18" s="244">
        <f>720191372/1000000</f>
        <v>720.191372</v>
      </c>
      <c r="U18" s="244">
        <f>720191372/1000000</f>
        <v>720.191372</v>
      </c>
      <c r="V18" s="244">
        <f>720191372/1000000</f>
        <v>720.191372</v>
      </c>
      <c r="W18" s="244">
        <f>720191372/1000000</f>
        <v>720.191372</v>
      </c>
      <c r="X18" s="244">
        <v>720.191372</v>
      </c>
      <c r="Y18" s="244">
        <v>729.79392199999995</v>
      </c>
      <c r="Z18" s="244">
        <f>AG18</f>
        <v>741.37795200000005</v>
      </c>
      <c r="AA18" s="244"/>
      <c r="AC18" s="7">
        <f>729793922/1000000</f>
        <v>729.79392199999995</v>
      </c>
      <c r="AD18" s="244">
        <f>741377952/1000000</f>
        <v>741.37795200000005</v>
      </c>
      <c r="AE18" s="244">
        <f>741377952/1000000</f>
        <v>741.37795200000005</v>
      </c>
      <c r="AF18" s="244">
        <f>741377952/1000000</f>
        <v>741.37795200000005</v>
      </c>
      <c r="AG18" s="244">
        <f>741377952/1000000</f>
        <v>741.37795200000005</v>
      </c>
      <c r="AH18" s="244">
        <f>749615484/1000000</f>
        <v>749.61548400000004</v>
      </c>
      <c r="AI18" s="244"/>
      <c r="AJ18" s="244"/>
    </row>
    <row r="19" spans="1:36" s="230" customFormat="1" x14ac:dyDescent="0.35">
      <c r="A19"/>
      <c r="B19" t="s">
        <v>14</v>
      </c>
      <c r="C19" s="78"/>
      <c r="D19" s="78"/>
      <c r="E19" s="78"/>
      <c r="F19" s="78"/>
      <c r="G19" s="78"/>
      <c r="H19" s="78"/>
      <c r="I19" s="78"/>
      <c r="J19" s="78"/>
      <c r="K19" s="78"/>
      <c r="L19" s="329">
        <v>0.77529999999999999</v>
      </c>
      <c r="M19" s="329">
        <v>0.77529999999999999</v>
      </c>
      <c r="N19" s="329">
        <v>0.77529999999999999</v>
      </c>
      <c r="O19" s="329">
        <v>0.77529999999999999</v>
      </c>
      <c r="P19" s="329">
        <v>0.77529999999999999</v>
      </c>
      <c r="Q19" s="329">
        <v>0.77529999999999999</v>
      </c>
      <c r="R19" s="329">
        <v>0.77529999999999999</v>
      </c>
      <c r="S19" s="329">
        <v>0.82599999999999996</v>
      </c>
      <c r="T19" s="329">
        <f t="shared" ref="T19:W19" si="2">T18/T17</f>
        <v>0.82561576673634285</v>
      </c>
      <c r="U19" s="329">
        <f t="shared" si="2"/>
        <v>0.82561576673634285</v>
      </c>
      <c r="V19" s="329">
        <f t="shared" si="2"/>
        <v>0.82561576673634285</v>
      </c>
      <c r="W19" s="329">
        <f t="shared" si="2"/>
        <v>0.74976341932327462</v>
      </c>
      <c r="X19" s="329">
        <v>0.74976341932327462</v>
      </c>
      <c r="Y19" s="329">
        <v>0.71270461867035562</v>
      </c>
      <c r="Z19" s="329">
        <f>Z18/Z17</f>
        <v>0.71296222166542933</v>
      </c>
      <c r="AA19" s="329"/>
      <c r="AC19" s="187">
        <f t="shared" ref="AC19" si="3">AC18/AC17</f>
        <v>0.71270461867035562</v>
      </c>
      <c r="AD19" s="298">
        <f>AD18/AD17</f>
        <v>0.71296222166542933</v>
      </c>
      <c r="AE19" s="329">
        <f>AE18/AE17</f>
        <v>0.71296222166542933</v>
      </c>
      <c r="AF19" s="329">
        <f>AF18/AF17</f>
        <v>0.71296222166542933</v>
      </c>
      <c r="AG19" s="329">
        <f>AG18/AG17</f>
        <v>0.71296222166542933</v>
      </c>
      <c r="AH19" s="329">
        <f>AH18/AH17</f>
        <v>0.71321775935364529</v>
      </c>
      <c r="AI19" s="329"/>
      <c r="AJ19" s="329"/>
    </row>
    <row r="20" spans="1:36" s="230" customFormat="1" x14ac:dyDescent="0.35">
      <c r="A20"/>
      <c r="B20"/>
      <c r="C20" s="78"/>
      <c r="D20" s="78"/>
      <c r="E20" s="78"/>
      <c r="F20" s="78"/>
      <c r="G20" s="78"/>
      <c r="H20" s="78"/>
      <c r="I20" s="78"/>
      <c r="J20" s="78"/>
      <c r="K20" s="78"/>
      <c r="L20" s="242"/>
      <c r="M20" s="242"/>
      <c r="N20" s="242"/>
      <c r="O20" s="242"/>
      <c r="P20" s="242"/>
      <c r="Q20" s="242"/>
      <c r="R20" s="242"/>
      <c r="S20" s="242"/>
      <c r="T20" s="242"/>
      <c r="U20" s="242"/>
    </row>
    <row r="21" spans="1:36" s="230" customFormat="1" x14ac:dyDescent="0.35">
      <c r="A21"/>
      <c r="B21" t="s">
        <v>15</v>
      </c>
      <c r="C21" s="78"/>
      <c r="D21" s="78"/>
      <c r="E21" s="78"/>
      <c r="F21" s="78"/>
      <c r="G21" s="78"/>
      <c r="H21" s="78"/>
      <c r="I21" s="78"/>
      <c r="J21" s="78"/>
      <c r="K21" s="78"/>
      <c r="L21" s="244">
        <v>158.805204</v>
      </c>
      <c r="M21" s="244">
        <v>158.805204</v>
      </c>
      <c r="N21" s="244">
        <v>476.41561200000001</v>
      </c>
      <c r="O21" s="244">
        <v>476.41561200000001</v>
      </c>
      <c r="P21" s="244">
        <v>476.41561200000001</v>
      </c>
      <c r="Q21" s="244">
        <v>476.41561200000001</v>
      </c>
      <c r="R21" s="244">
        <f t="shared" ref="R21:U21" si="4">606850394/1000000</f>
        <v>606.85039400000005</v>
      </c>
      <c r="S21" s="244">
        <f t="shared" si="4"/>
        <v>606.85039400000005</v>
      </c>
      <c r="T21" s="244">
        <f t="shared" si="4"/>
        <v>606.85039400000005</v>
      </c>
      <c r="U21" s="244">
        <f t="shared" si="4"/>
        <v>606.85039400000005</v>
      </c>
      <c r="V21" s="244">
        <f>606850394/1000000</f>
        <v>606.85039400000005</v>
      </c>
      <c r="W21" s="244">
        <f>581165268/1000000</f>
        <v>581.16526799999997</v>
      </c>
      <c r="X21" s="244">
        <v>581.16526799999997</v>
      </c>
      <c r="Y21" s="244">
        <v>581.16526799999997</v>
      </c>
      <c r="Z21" s="244">
        <f>AF21</f>
        <v>581.16526799999997</v>
      </c>
      <c r="AA21" s="244"/>
      <c r="AC21" s="244">
        <v>581.16526799999997</v>
      </c>
      <c r="AD21" s="244">
        <v>581.16526799999997</v>
      </c>
      <c r="AE21" s="244">
        <v>581.16526799999997</v>
      </c>
      <c r="AF21" s="244">
        <v>581.16526799999997</v>
      </c>
      <c r="AG21" s="244">
        <v>581.16526799999997</v>
      </c>
      <c r="AH21" s="244">
        <v>581.16526799999997</v>
      </c>
      <c r="AI21" s="244"/>
      <c r="AJ21" s="244"/>
    </row>
    <row r="22" spans="1:36" s="230" customFormat="1" x14ac:dyDescent="0.35">
      <c r="A22"/>
      <c r="B22" s="6" t="s">
        <v>13</v>
      </c>
      <c r="C22" s="78"/>
      <c r="D22" s="78"/>
      <c r="E22" s="78"/>
      <c r="F22" s="78"/>
      <c r="G22" s="78"/>
      <c r="H22" s="78"/>
      <c r="I22" s="78"/>
      <c r="J22" s="78"/>
      <c r="K22" s="78"/>
      <c r="L22" s="244">
        <v>102.90211499999999</v>
      </c>
      <c r="M22" s="244">
        <v>80.990655000000004</v>
      </c>
      <c r="N22" s="244">
        <v>242.97196500000001</v>
      </c>
      <c r="O22" s="244">
        <v>242.97196500000001</v>
      </c>
      <c r="P22" s="244">
        <v>242.97196500000001</v>
      </c>
      <c r="Q22" s="244">
        <v>242.97196500000001</v>
      </c>
      <c r="R22" s="244">
        <v>310.76989400000002</v>
      </c>
      <c r="S22" s="244">
        <v>310.76989400000002</v>
      </c>
      <c r="T22" s="244">
        <v>310.76989400000002</v>
      </c>
      <c r="U22" s="244">
        <v>310.76989400000002</v>
      </c>
      <c r="V22" s="244">
        <v>319.444794</v>
      </c>
      <c r="W22" s="244">
        <v>322.794194</v>
      </c>
      <c r="X22" s="244">
        <v>325.72599400000001</v>
      </c>
      <c r="Y22" s="244">
        <v>581.16526799999997</v>
      </c>
      <c r="Z22" s="244">
        <f>AF22</f>
        <v>581.16526799999997</v>
      </c>
      <c r="AA22" s="244"/>
      <c r="AC22" s="244">
        <v>581.16526799999997</v>
      </c>
      <c r="AD22" s="244">
        <v>581.16526799999997</v>
      </c>
      <c r="AE22" s="244">
        <v>581.16526799999997</v>
      </c>
      <c r="AF22" s="244">
        <v>581.16526799999997</v>
      </c>
      <c r="AG22" s="244">
        <v>581.16526799999997</v>
      </c>
      <c r="AH22" s="244">
        <v>581.16526799999997</v>
      </c>
      <c r="AI22" s="244"/>
      <c r="AJ22" s="244"/>
    </row>
    <row r="23" spans="1:36" s="230" customFormat="1" x14ac:dyDescent="0.35">
      <c r="A23"/>
      <c r="B23" t="s">
        <v>14</v>
      </c>
      <c r="C23" s="78"/>
      <c r="D23" s="78"/>
      <c r="E23" s="78"/>
      <c r="F23" s="78"/>
      <c r="G23" s="78"/>
      <c r="H23" s="78"/>
      <c r="I23" s="78"/>
      <c r="J23" s="78"/>
      <c r="K23" s="78"/>
      <c r="L23" s="329">
        <f t="shared" ref="L23:Q23" si="5">L22/L21</f>
        <v>0.64797697057836967</v>
      </c>
      <c r="M23" s="329">
        <f t="shared" si="5"/>
        <v>0.51000000604514195</v>
      </c>
      <c r="N23" s="329">
        <f t="shared" si="5"/>
        <v>0.51000000604514195</v>
      </c>
      <c r="O23" s="329">
        <f t="shared" si="5"/>
        <v>0.51000000604514195</v>
      </c>
      <c r="P23" s="329">
        <f t="shared" si="5"/>
        <v>0.51000000604514195</v>
      </c>
      <c r="Q23" s="329">
        <f t="shared" si="5"/>
        <v>0.51000000604514195</v>
      </c>
      <c r="R23" s="329">
        <f t="shared" ref="R23:T23" si="6">R22/R21</f>
        <v>0.51210297805294003</v>
      </c>
      <c r="S23" s="329">
        <f t="shared" si="6"/>
        <v>0.51210297805294003</v>
      </c>
      <c r="T23" s="329">
        <f t="shared" si="6"/>
        <v>0.51210297805294003</v>
      </c>
      <c r="U23" s="329">
        <f>U22/U21</f>
        <v>0.51210297805294003</v>
      </c>
      <c r="V23" s="329">
        <f>V22/V21</f>
        <v>0.52639793457891371</v>
      </c>
      <c r="W23" s="329">
        <f>W22/W21</f>
        <v>0.55542581735975316</v>
      </c>
      <c r="X23" s="329">
        <v>0.5604705097414735</v>
      </c>
      <c r="Y23" s="329">
        <v>1</v>
      </c>
      <c r="Z23" s="329">
        <f>Z22/Z21</f>
        <v>1</v>
      </c>
      <c r="AA23" s="329"/>
      <c r="AC23" s="445">
        <f t="shared" ref="AC23:AF23" si="7">AC22/AC21</f>
        <v>1</v>
      </c>
      <c r="AD23" s="298">
        <f t="shared" si="7"/>
        <v>1</v>
      </c>
      <c r="AE23" s="329">
        <f t="shared" si="7"/>
        <v>1</v>
      </c>
      <c r="AF23" s="329">
        <f t="shared" si="7"/>
        <v>1</v>
      </c>
      <c r="AG23" s="445">
        <f t="shared" ref="AG23:AH23" si="8">AG22/AG21</f>
        <v>1</v>
      </c>
      <c r="AH23" s="445">
        <f t="shared" si="8"/>
        <v>1</v>
      </c>
      <c r="AI23" s="329"/>
      <c r="AJ23" s="329"/>
    </row>
    <row r="24" spans="1:36" s="230" customFormat="1" x14ac:dyDescent="0.35">
      <c r="A24"/>
      <c r="B24"/>
      <c r="C24" s="78"/>
      <c r="D24" s="78"/>
      <c r="E24" s="78"/>
      <c r="F24" s="78"/>
      <c r="G24" s="78"/>
      <c r="H24" s="78"/>
      <c r="I24" s="78"/>
      <c r="J24" s="78"/>
      <c r="K24" s="78"/>
    </row>
    <row r="25" spans="1:36" x14ac:dyDescent="0.35">
      <c r="AF25" s="7"/>
    </row>
    <row r="26" spans="1:36" x14ac:dyDescent="0.35">
      <c r="AD26" s="1"/>
      <c r="AF26" s="7"/>
      <c r="AG26" s="456"/>
    </row>
    <row r="27" spans="1:36" x14ac:dyDescent="0.35">
      <c r="AF27" s="44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A454-2A80-46C4-BB7E-B1CF42FF6563}">
  <sheetPr codeName="Sheet3">
    <tabColor rgb="FF8CA7AF"/>
  </sheetPr>
  <dimension ref="B1:AU104"/>
  <sheetViews>
    <sheetView showGridLines="0" zoomScaleNormal="100" workbookViewId="0">
      <pane xSplit="2" ySplit="3" topLeftCell="Y4" activePane="bottomRight" state="frozen"/>
      <selection pane="topRight" activeCell="B2" sqref="B2"/>
      <selection pane="bottomLeft" activeCell="B2" sqref="B2"/>
      <selection pane="bottomRight" activeCell="A2" sqref="A2"/>
    </sheetView>
  </sheetViews>
  <sheetFormatPr defaultRowHeight="15" customHeight="1" outlineLevelRow="1" x14ac:dyDescent="0.35"/>
  <cols>
    <col min="1" max="1" width="5.54296875" customWidth="1"/>
    <col min="2" max="2" width="43.453125" customWidth="1"/>
    <col min="3" max="16" width="9.1796875" style="230" customWidth="1"/>
    <col min="17" max="27" width="9.54296875" style="230" customWidth="1"/>
    <col min="28" max="31" width="9.1796875" style="230" customWidth="1"/>
    <col min="32" max="32" width="8.81640625" style="230"/>
    <col min="33" max="35" width="9.1796875" style="230" customWidth="1"/>
    <col min="36" max="36" width="8.81640625" style="230"/>
    <col min="37" max="37" width="10.1796875" style="230" customWidth="1"/>
    <col min="38" max="45" width="9.1796875" style="230" customWidth="1"/>
    <col min="46" max="46" width="9.1796875" style="230"/>
  </cols>
  <sheetData>
    <row r="1" spans="2:47" ht="5.15" customHeight="1" x14ac:dyDescent="0.35">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row>
    <row r="2" spans="2:47" ht="30" customHeight="1" x14ac:dyDescent="0.35">
      <c r="B2" s="168" t="s">
        <v>16</v>
      </c>
      <c r="C2" s="231"/>
      <c r="D2" s="231"/>
      <c r="E2" s="231"/>
      <c r="F2" s="231"/>
      <c r="G2" s="231"/>
      <c r="H2" s="231"/>
      <c r="I2" s="231"/>
      <c r="J2" s="231"/>
      <c r="K2" s="231"/>
      <c r="L2" s="232"/>
      <c r="M2" s="232"/>
      <c r="N2" s="244"/>
      <c r="O2" s="244"/>
      <c r="P2" s="244"/>
      <c r="Q2" s="244"/>
      <c r="R2" s="244"/>
      <c r="T2" s="234"/>
      <c r="U2" s="234"/>
      <c r="V2" s="234"/>
      <c r="W2" s="234">
        <v>0</v>
      </c>
      <c r="X2" s="234">
        <v>0</v>
      </c>
      <c r="Y2" s="234"/>
      <c r="Z2" s="234"/>
      <c r="AA2" s="234"/>
    </row>
    <row r="3" spans="2:47" ht="15" customHeight="1" x14ac:dyDescent="0.35">
      <c r="B3" s="163" t="s">
        <v>16</v>
      </c>
      <c r="C3" s="235">
        <v>2001</v>
      </c>
      <c r="D3" s="235">
        <v>2002</v>
      </c>
      <c r="E3" s="235">
        <v>2003</v>
      </c>
      <c r="F3" s="235">
        <v>2004</v>
      </c>
      <c r="G3" s="235">
        <v>2005</v>
      </c>
      <c r="H3" s="235">
        <v>2006</v>
      </c>
      <c r="I3" s="235">
        <v>2007</v>
      </c>
      <c r="J3" s="235">
        <v>2008</v>
      </c>
      <c r="K3" s="235">
        <v>2009</v>
      </c>
      <c r="L3" s="235">
        <v>2010</v>
      </c>
      <c r="M3" s="235">
        <v>2011</v>
      </c>
      <c r="N3" s="235">
        <v>2012</v>
      </c>
      <c r="O3" s="235">
        <v>2013</v>
      </c>
      <c r="P3" s="235">
        <v>2014</v>
      </c>
      <c r="Q3" s="235">
        <v>2015</v>
      </c>
      <c r="R3" s="235">
        <v>2016</v>
      </c>
      <c r="S3" s="235">
        <v>2017</v>
      </c>
      <c r="T3" s="235">
        <v>2018</v>
      </c>
      <c r="U3" s="235">
        <v>2019</v>
      </c>
      <c r="V3" s="235">
        <v>2020</v>
      </c>
      <c r="W3" s="235">
        <v>2021</v>
      </c>
      <c r="X3" s="235">
        <v>2022</v>
      </c>
      <c r="Y3" s="235">
        <v>2023</v>
      </c>
      <c r="Z3" s="236">
        <v>2024</v>
      </c>
      <c r="AA3" s="237">
        <v>2025</v>
      </c>
      <c r="AB3" s="244"/>
      <c r="AC3" s="238" t="s">
        <v>3</v>
      </c>
      <c r="AD3" s="238" t="s">
        <v>4</v>
      </c>
      <c r="AE3" s="238" t="s">
        <v>5</v>
      </c>
      <c r="AF3" s="238">
        <v>2024</v>
      </c>
      <c r="AG3" s="239" t="s">
        <v>282</v>
      </c>
      <c r="AH3" s="239" t="s">
        <v>283</v>
      </c>
      <c r="AI3" s="239" t="s">
        <v>284</v>
      </c>
      <c r="AJ3" s="239">
        <v>2025</v>
      </c>
      <c r="AL3" s="238" t="s">
        <v>3</v>
      </c>
      <c r="AM3" s="238" t="s">
        <v>17</v>
      </c>
      <c r="AN3" s="238" t="s">
        <v>18</v>
      </c>
      <c r="AO3" s="238" t="s">
        <v>19</v>
      </c>
      <c r="AP3" s="239" t="s">
        <v>282</v>
      </c>
      <c r="AQ3" s="239" t="s">
        <v>285</v>
      </c>
      <c r="AR3" s="239" t="s">
        <v>286</v>
      </c>
      <c r="AS3" s="239" t="s">
        <v>287</v>
      </c>
    </row>
    <row r="4" spans="2:47" ht="15" customHeight="1" x14ac:dyDescent="0.35">
      <c r="B4" t="s">
        <v>20</v>
      </c>
      <c r="C4" s="245" t="s">
        <v>11</v>
      </c>
      <c r="D4" s="245" t="s">
        <v>11</v>
      </c>
      <c r="E4" s="245" t="s">
        <v>11</v>
      </c>
      <c r="F4" s="245" t="s">
        <v>11</v>
      </c>
      <c r="G4" s="245" t="s">
        <v>11</v>
      </c>
      <c r="H4" s="245" t="s">
        <v>11</v>
      </c>
      <c r="I4" s="245" t="s">
        <v>11</v>
      </c>
      <c r="J4" s="245" t="s">
        <v>11</v>
      </c>
      <c r="K4" s="245" t="s">
        <v>11</v>
      </c>
      <c r="L4" s="245" t="s">
        <v>11</v>
      </c>
      <c r="M4" s="245" t="s">
        <v>11</v>
      </c>
      <c r="N4" s="245" t="s">
        <v>11</v>
      </c>
      <c r="O4" s="245" t="s">
        <v>11</v>
      </c>
      <c r="P4" s="245" t="s">
        <v>11</v>
      </c>
      <c r="Q4" s="244">
        <v>15517</v>
      </c>
      <c r="R4" s="244">
        <v>14595</v>
      </c>
      <c r="S4" s="244">
        <v>15746</v>
      </c>
      <c r="T4" s="244">
        <v>15278.085902243063</v>
      </c>
      <c r="U4" s="244">
        <v>14333.008747377571</v>
      </c>
      <c r="V4" s="244">
        <v>12448.204728787994</v>
      </c>
      <c r="W4" s="244">
        <v>14982.909467325995</v>
      </c>
      <c r="X4" s="244">
        <v>20650.764386505634</v>
      </c>
      <c r="Y4" s="244">
        <v>16202.307922757625</v>
      </c>
      <c r="Z4" s="244">
        <f>AF4</f>
        <v>14965.761849438457</v>
      </c>
      <c r="AA4" s="244"/>
      <c r="AB4" s="244"/>
      <c r="AC4" s="244">
        <v>3758.8404518264565</v>
      </c>
      <c r="AD4" s="244">
        <v>7161.0168057769579</v>
      </c>
      <c r="AE4" s="244">
        <v>10820.112753165538</v>
      </c>
      <c r="AF4" s="244">
        <v>14965.761849438457</v>
      </c>
      <c r="AG4" s="244">
        <v>4086.7550128416065</v>
      </c>
      <c r="AH4" s="244">
        <v>7654.7908098331045</v>
      </c>
      <c r="AI4" s="244"/>
      <c r="AJ4" s="244"/>
      <c r="AL4" s="244">
        <f>AC4</f>
        <v>3758.8404518264565</v>
      </c>
      <c r="AM4" s="244">
        <f>AD4-AC4</f>
        <v>3402.1763539505014</v>
      </c>
      <c r="AN4" s="244">
        <f>AE4-AD4</f>
        <v>3659.0959473885805</v>
      </c>
      <c r="AO4" s="244">
        <f>AF4-AE4</f>
        <v>4145.6490962729185</v>
      </c>
      <c r="AP4" s="244">
        <f>AG4</f>
        <v>4086.7550128416065</v>
      </c>
      <c r="AQ4" s="244">
        <f>AH4-AG4</f>
        <v>3568.035796991498</v>
      </c>
      <c r="AR4" s="97"/>
      <c r="AS4" s="244"/>
      <c r="AU4" s="64"/>
    </row>
    <row r="5" spans="2:47" s="64" customFormat="1" ht="15" customHeight="1" x14ac:dyDescent="0.35">
      <c r="B5" s="195" t="s">
        <v>21</v>
      </c>
      <c r="C5" s="246" t="str">
        <f t="shared" ref="C5:X5" si="0">IFERROR(C4/B4-1,"-")</f>
        <v>-</v>
      </c>
      <c r="D5" s="246" t="str">
        <f t="shared" si="0"/>
        <v>-</v>
      </c>
      <c r="E5" s="246" t="str">
        <f t="shared" si="0"/>
        <v>-</v>
      </c>
      <c r="F5" s="246" t="str">
        <f t="shared" si="0"/>
        <v>-</v>
      </c>
      <c r="G5" s="246" t="str">
        <f t="shared" si="0"/>
        <v>-</v>
      </c>
      <c r="H5" s="246" t="str">
        <f t="shared" si="0"/>
        <v>-</v>
      </c>
      <c r="I5" s="246" t="str">
        <f t="shared" si="0"/>
        <v>-</v>
      </c>
      <c r="J5" s="246" t="str">
        <f t="shared" si="0"/>
        <v>-</v>
      </c>
      <c r="K5" s="246" t="str">
        <f t="shared" si="0"/>
        <v>-</v>
      </c>
      <c r="L5" s="246" t="str">
        <f t="shared" si="0"/>
        <v>-</v>
      </c>
      <c r="M5" s="246" t="str">
        <f t="shared" si="0"/>
        <v>-</v>
      </c>
      <c r="N5" s="246" t="str">
        <f t="shared" si="0"/>
        <v>-</v>
      </c>
      <c r="O5" s="246" t="str">
        <f t="shared" si="0"/>
        <v>-</v>
      </c>
      <c r="P5" s="246" t="str">
        <f t="shared" si="0"/>
        <v>-</v>
      </c>
      <c r="Q5" s="246" t="str">
        <f t="shared" si="0"/>
        <v>-</v>
      </c>
      <c r="R5" s="246">
        <f t="shared" si="0"/>
        <v>-5.9418702068698814E-2</v>
      </c>
      <c r="S5" s="246">
        <f t="shared" si="0"/>
        <v>7.8862624186365249E-2</v>
      </c>
      <c r="T5" s="246">
        <f t="shared" si="0"/>
        <v>-2.9716378620407546E-2</v>
      </c>
      <c r="U5" s="246">
        <f t="shared" si="0"/>
        <v>-6.1858348022950982E-2</v>
      </c>
      <c r="V5" s="246">
        <f t="shared" si="0"/>
        <v>-0.13150093269387197</v>
      </c>
      <c r="W5" s="246">
        <f t="shared" si="0"/>
        <v>0.20362010376292949</v>
      </c>
      <c r="X5" s="246">
        <f t="shared" si="0"/>
        <v>0.37828800417834896</v>
      </c>
      <c r="Y5" s="246">
        <f>IFERROR(Y4/X4-1,"-")</f>
        <v>-0.21541364670524643</v>
      </c>
      <c r="Z5" s="246">
        <f>IFERROR(Z4/Y4-1,"-")</f>
        <v>-7.6319131769019499E-2</v>
      </c>
      <c r="AA5" s="246"/>
      <c r="AB5" s="244"/>
      <c r="AC5" s="251" t="s">
        <v>11</v>
      </c>
      <c r="AD5" s="251" t="s">
        <v>11</v>
      </c>
      <c r="AE5" s="251" t="s">
        <v>11</v>
      </c>
      <c r="AF5" s="251" t="s">
        <v>11</v>
      </c>
      <c r="AG5" s="251">
        <f>IFERROR(AG4/AC4-1,"-")</f>
        <v>8.7238222855618552E-2</v>
      </c>
      <c r="AH5" s="251">
        <f>IFERROR(AH4/AD4-1,"-")</f>
        <v>6.8953057568278187E-2</v>
      </c>
      <c r="AI5" s="251"/>
      <c r="AJ5" s="251"/>
      <c r="AK5" s="247"/>
      <c r="AL5" s="251"/>
      <c r="AM5" s="251"/>
      <c r="AN5" s="251"/>
      <c r="AO5" s="251"/>
      <c r="AP5" s="251"/>
      <c r="AQ5" s="251"/>
      <c r="AR5" s="251"/>
      <c r="AS5" s="251"/>
      <c r="AT5" s="247"/>
    </row>
    <row r="6" spans="2:47" s="58" customFormat="1" ht="15" customHeight="1" outlineLevel="1" x14ac:dyDescent="0.35">
      <c r="B6" s="193" t="s">
        <v>22</v>
      </c>
      <c r="C6" s="97" t="s">
        <v>11</v>
      </c>
      <c r="D6" s="97" t="s">
        <v>11</v>
      </c>
      <c r="E6" s="97" t="s">
        <v>11</v>
      </c>
      <c r="F6" s="97" t="s">
        <v>11</v>
      </c>
      <c r="G6" s="97" t="s">
        <v>11</v>
      </c>
      <c r="H6" s="97" t="s">
        <v>11</v>
      </c>
      <c r="I6" s="97" t="s">
        <v>11</v>
      </c>
      <c r="J6" s="97" t="s">
        <v>11</v>
      </c>
      <c r="K6" s="97" t="s">
        <v>11</v>
      </c>
      <c r="L6" s="97" t="s">
        <v>11</v>
      </c>
      <c r="M6" s="97" t="s">
        <v>11</v>
      </c>
      <c r="N6" s="97" t="s">
        <v>11</v>
      </c>
      <c r="O6" s="97" t="s">
        <v>11</v>
      </c>
      <c r="P6" s="97" t="s">
        <v>11</v>
      </c>
      <c r="Q6" s="97" t="s">
        <v>11</v>
      </c>
      <c r="R6" s="97" t="s">
        <v>11</v>
      </c>
      <c r="S6" s="97" t="s">
        <v>11</v>
      </c>
      <c r="T6" s="97">
        <v>12648.820726901402</v>
      </c>
      <c r="U6" s="97">
        <v>11422.016027499525</v>
      </c>
      <c r="V6" s="97">
        <v>12555.498923360756</v>
      </c>
      <c r="W6" s="97">
        <v>14139.980513078937</v>
      </c>
      <c r="X6" s="97">
        <v>20726.764710666364</v>
      </c>
      <c r="Y6" s="97">
        <v>14302.715248994726</v>
      </c>
      <c r="Z6" s="97">
        <f>AF6</f>
        <v>9832.8494742102266</v>
      </c>
      <c r="AA6" s="97"/>
      <c r="AB6" s="244"/>
      <c r="AC6" s="97">
        <v>2954.1442038395226</v>
      </c>
      <c r="AD6" s="97">
        <v>4510.5160300567577</v>
      </c>
      <c r="AE6" s="97">
        <v>6939.1387197456188</v>
      </c>
      <c r="AF6" s="97">
        <v>9832.8494742102266</v>
      </c>
      <c r="AG6" s="97">
        <v>2967.5524275630155</v>
      </c>
      <c r="AH6" s="97">
        <v>5328.522992330958</v>
      </c>
      <c r="AI6" s="97"/>
      <c r="AK6" s="107"/>
      <c r="AL6" s="97">
        <f t="shared" ref="AL6:AL13" si="1">AC6</f>
        <v>2954.1442038395226</v>
      </c>
      <c r="AM6" s="97">
        <f t="shared" ref="AM6:AQ13" si="2">AD6-AC6</f>
        <v>1556.3718262172351</v>
      </c>
      <c r="AN6" s="97">
        <f t="shared" si="2"/>
        <v>2428.6226896888611</v>
      </c>
      <c r="AO6" s="97">
        <f t="shared" si="2"/>
        <v>2893.7107544646078</v>
      </c>
      <c r="AP6" s="97">
        <f t="shared" ref="AP6:AP13" si="3">AG6</f>
        <v>2967.5524275630155</v>
      </c>
      <c r="AQ6" s="97">
        <f>AH6-AG6</f>
        <v>2360.9705647679425</v>
      </c>
      <c r="AR6" s="97"/>
      <c r="AS6" s="97"/>
      <c r="AT6" s="107"/>
      <c r="AU6" s="64"/>
    </row>
    <row r="7" spans="2:47" s="58" customFormat="1" ht="15" customHeight="1" outlineLevel="1" x14ac:dyDescent="0.35">
      <c r="B7" s="193" t="s">
        <v>117</v>
      </c>
      <c r="C7" s="97" t="s">
        <v>11</v>
      </c>
      <c r="D7" s="97" t="s">
        <v>11</v>
      </c>
      <c r="E7" s="97" t="s">
        <v>11</v>
      </c>
      <c r="F7" s="97" t="s">
        <v>11</v>
      </c>
      <c r="G7" s="97" t="s">
        <v>11</v>
      </c>
      <c r="H7" s="97" t="s">
        <v>11</v>
      </c>
      <c r="I7" s="97" t="s">
        <v>11</v>
      </c>
      <c r="J7" s="97" t="s">
        <v>11</v>
      </c>
      <c r="K7" s="97" t="s">
        <v>11</v>
      </c>
      <c r="L7" s="97" t="s">
        <v>11</v>
      </c>
      <c r="M7" s="97" t="s">
        <v>11</v>
      </c>
      <c r="N7" s="97" t="s">
        <v>11</v>
      </c>
      <c r="O7" s="97" t="s">
        <v>11</v>
      </c>
      <c r="P7" s="97" t="s">
        <v>11</v>
      </c>
      <c r="Q7" s="97" t="s">
        <v>11</v>
      </c>
      <c r="R7" s="97" t="s">
        <v>11</v>
      </c>
      <c r="S7" s="97" t="s">
        <v>11</v>
      </c>
      <c r="T7" s="97">
        <v>6637.1365185046561</v>
      </c>
      <c r="U7" s="97">
        <v>6195.333174016384</v>
      </c>
      <c r="V7" s="97">
        <v>3313</v>
      </c>
      <c r="W7" s="97">
        <v>3947.1593803751339</v>
      </c>
      <c r="X7" s="97">
        <v>4054.0010166171428</v>
      </c>
      <c r="Y7" s="97">
        <v>4315.6394602562495</v>
      </c>
      <c r="Z7" s="97">
        <f>AF7</f>
        <v>4305.1139147223876</v>
      </c>
      <c r="AA7" s="97"/>
      <c r="AB7" s="244"/>
      <c r="AC7" s="97">
        <v>1077.7286321953882</v>
      </c>
      <c r="AD7" s="97">
        <v>2117.4276293024186</v>
      </c>
      <c r="AE7" s="97">
        <v>3228.20932183378</v>
      </c>
      <c r="AF7" s="97">
        <v>4305.1139147223876</v>
      </c>
      <c r="AG7" s="97">
        <v>1014.9329510211841</v>
      </c>
      <c r="AH7" s="97">
        <v>2044.264863409102</v>
      </c>
      <c r="AI7" s="97"/>
      <c r="AK7" s="107"/>
      <c r="AL7" s="97">
        <f t="shared" si="1"/>
        <v>1077.7286321953882</v>
      </c>
      <c r="AM7" s="97">
        <f t="shared" si="2"/>
        <v>1039.6989971070304</v>
      </c>
      <c r="AN7" s="97">
        <f t="shared" si="2"/>
        <v>1110.7816925313614</v>
      </c>
      <c r="AO7" s="97">
        <f t="shared" si="2"/>
        <v>1076.9045928886076</v>
      </c>
      <c r="AP7" s="97">
        <f t="shared" si="3"/>
        <v>1014.9329510211841</v>
      </c>
      <c r="AQ7" s="97">
        <f>AH7-AG7</f>
        <v>1029.3319123879178</v>
      </c>
      <c r="AR7" s="97"/>
      <c r="AS7" s="97"/>
      <c r="AT7" s="107"/>
      <c r="AU7" s="64"/>
    </row>
    <row r="8" spans="2:47" s="58" customFormat="1" ht="15" customHeight="1" outlineLevel="1" x14ac:dyDescent="0.35">
      <c r="B8" s="193" t="s">
        <v>338</v>
      </c>
      <c r="C8" s="97" t="s">
        <v>11</v>
      </c>
      <c r="D8" s="97" t="s">
        <v>11</v>
      </c>
      <c r="E8" s="97" t="s">
        <v>11</v>
      </c>
      <c r="F8" s="97" t="s">
        <v>11</v>
      </c>
      <c r="G8" s="97" t="s">
        <v>11</v>
      </c>
      <c r="H8" s="97" t="s">
        <v>11</v>
      </c>
      <c r="I8" s="97" t="s">
        <v>11</v>
      </c>
      <c r="J8" s="97" t="s">
        <v>11</v>
      </c>
      <c r="K8" s="97" t="s">
        <v>11</v>
      </c>
      <c r="L8" s="97" t="s">
        <v>11</v>
      </c>
      <c r="M8" s="97" t="s">
        <v>11</v>
      </c>
      <c r="N8" s="97" t="s">
        <v>11</v>
      </c>
      <c r="O8" s="97" t="s">
        <v>11</v>
      </c>
      <c r="P8" s="97" t="s">
        <v>11</v>
      </c>
      <c r="Q8" s="97" t="s">
        <v>11</v>
      </c>
      <c r="R8" s="97" t="s">
        <v>11</v>
      </c>
      <c r="S8" s="97" t="s">
        <v>11</v>
      </c>
      <c r="T8" s="97">
        <v>-4007.8713431629949</v>
      </c>
      <c r="U8" s="97">
        <v>-3284.3404541383352</v>
      </c>
      <c r="V8" s="97">
        <v>-3420.2941945727616</v>
      </c>
      <c r="W8" s="97">
        <v>-3104.2304261280751</v>
      </c>
      <c r="X8" s="97">
        <v>-4130.0013407778752</v>
      </c>
      <c r="Y8" s="97">
        <v>-2416.0467864933507</v>
      </c>
      <c r="Z8" s="97">
        <f>AF8</f>
        <v>827.79846050584274</v>
      </c>
      <c r="AA8" s="97"/>
      <c r="AB8" s="244"/>
      <c r="AC8" s="97">
        <v>-273.03238420845491</v>
      </c>
      <c r="AD8" s="97">
        <v>533.07314641778157</v>
      </c>
      <c r="AE8" s="97">
        <v>652.76471158614004</v>
      </c>
      <c r="AF8" s="97">
        <v>827.79846050584274</v>
      </c>
      <c r="AG8" s="97">
        <v>104.26963425740689</v>
      </c>
      <c r="AH8" s="97">
        <v>282.00295409304454</v>
      </c>
      <c r="AI8" s="97"/>
      <c r="AK8" s="107"/>
      <c r="AL8" s="97">
        <f t="shared" si="1"/>
        <v>-273.03238420845491</v>
      </c>
      <c r="AM8" s="97">
        <f t="shared" si="2"/>
        <v>806.10553062623649</v>
      </c>
      <c r="AN8" s="97">
        <f t="shared" si="2"/>
        <v>119.69156516835847</v>
      </c>
      <c r="AO8" s="97">
        <f t="shared" si="2"/>
        <v>175.0337489197027</v>
      </c>
      <c r="AP8" s="97">
        <f t="shared" si="3"/>
        <v>104.26963425740689</v>
      </c>
      <c r="AQ8" s="97">
        <f t="shared" si="2"/>
        <v>177.73331983563764</v>
      </c>
      <c r="AR8" s="97"/>
      <c r="AS8" s="97"/>
      <c r="AT8" s="107"/>
      <c r="AU8" s="64"/>
    </row>
    <row r="9" spans="2:47" ht="15" customHeight="1" x14ac:dyDescent="0.35">
      <c r="B9" s="57" t="s">
        <v>23</v>
      </c>
      <c r="C9" s="248" t="s">
        <v>11</v>
      </c>
      <c r="D9" s="248" t="s">
        <v>11</v>
      </c>
      <c r="E9" s="248" t="s">
        <v>11</v>
      </c>
      <c r="F9" s="248" t="s">
        <v>11</v>
      </c>
      <c r="G9" s="248" t="s">
        <v>11</v>
      </c>
      <c r="H9" s="248" t="s">
        <v>11</v>
      </c>
      <c r="I9" s="248" t="s">
        <v>11</v>
      </c>
      <c r="J9" s="248" t="s">
        <v>11</v>
      </c>
      <c r="K9" s="248" t="s">
        <v>11</v>
      </c>
      <c r="L9" s="248" t="s">
        <v>11</v>
      </c>
      <c r="M9" s="248" t="s">
        <v>11</v>
      </c>
      <c r="N9" s="248" t="s">
        <v>11</v>
      </c>
      <c r="O9" s="248" t="s">
        <v>11</v>
      </c>
      <c r="P9" s="248" t="s">
        <v>11</v>
      </c>
      <c r="Q9" s="244">
        <v>10062.293811547117</v>
      </c>
      <c r="R9" s="244">
        <v>8856.9682417859367</v>
      </c>
      <c r="S9" s="244">
        <v>10354.922798192285</v>
      </c>
      <c r="T9" s="244">
        <f t="shared" ref="T9:W9" si="4">T4-T13</f>
        <v>10178.903246388894</v>
      </c>
      <c r="U9" s="244">
        <f t="shared" si="4"/>
        <v>9115.8589065144843</v>
      </c>
      <c r="V9" s="244">
        <f t="shared" si="4"/>
        <v>7356.4867873569929</v>
      </c>
      <c r="W9" s="244">
        <f t="shared" si="4"/>
        <v>10148.018698363005</v>
      </c>
      <c r="X9" s="244">
        <f t="shared" ref="X9:Y9" si="5">X4-X13</f>
        <v>14529.713836391627</v>
      </c>
      <c r="Y9" s="244">
        <f t="shared" si="5"/>
        <v>9205.3480696248625</v>
      </c>
      <c r="Z9" s="244">
        <f t="shared" ref="Z9" si="6">Z4-Z13</f>
        <v>8092.2830760750539</v>
      </c>
      <c r="AA9" s="244"/>
      <c r="AB9" s="244"/>
      <c r="AC9" s="244">
        <f t="shared" ref="AC9:AF9" si="7">AC4-AC13</f>
        <v>1974.9719646086426</v>
      </c>
      <c r="AD9" s="244">
        <f t="shared" si="7"/>
        <v>3611.2669858024988</v>
      </c>
      <c r="AE9" s="244">
        <f t="shared" si="7"/>
        <v>5562.7378115733982</v>
      </c>
      <c r="AF9" s="244">
        <f t="shared" si="7"/>
        <v>8092.2830760750539</v>
      </c>
      <c r="AG9" s="244">
        <f>AG4-AG13</f>
        <v>2071.7478535641949</v>
      </c>
      <c r="AH9" s="244">
        <f>AH4-AH13</f>
        <v>4004.0731581654068</v>
      </c>
      <c r="AI9" s="244"/>
      <c r="AL9" s="244">
        <f t="shared" si="1"/>
        <v>1974.9719646086426</v>
      </c>
      <c r="AM9" s="244">
        <f t="shared" si="2"/>
        <v>1636.2950211938562</v>
      </c>
      <c r="AN9" s="244">
        <f t="shared" si="2"/>
        <v>1951.4708257708994</v>
      </c>
      <c r="AO9" s="244">
        <f t="shared" si="2"/>
        <v>2529.5452645016558</v>
      </c>
      <c r="AP9" s="244">
        <f t="shared" si="3"/>
        <v>2071.7478535641949</v>
      </c>
      <c r="AQ9" s="244">
        <f t="shared" si="2"/>
        <v>1932.3253046012119</v>
      </c>
      <c r="AR9" s="97"/>
      <c r="AS9" s="244"/>
      <c r="AU9" s="64"/>
    </row>
    <row r="10" spans="2:47" s="58" customFormat="1" ht="15" customHeight="1" outlineLevel="1" x14ac:dyDescent="0.35">
      <c r="B10" s="193" t="s">
        <v>22</v>
      </c>
      <c r="C10" s="249" t="s">
        <v>11</v>
      </c>
      <c r="D10" s="249" t="s">
        <v>11</v>
      </c>
      <c r="E10" s="249" t="s">
        <v>11</v>
      </c>
      <c r="F10" s="249" t="s">
        <v>11</v>
      </c>
      <c r="G10" s="249" t="s">
        <v>11</v>
      </c>
      <c r="H10" s="249" t="s">
        <v>11</v>
      </c>
      <c r="I10" s="249" t="s">
        <v>11</v>
      </c>
      <c r="J10" s="249" t="s">
        <v>11</v>
      </c>
      <c r="K10" s="249" t="s">
        <v>11</v>
      </c>
      <c r="L10" s="249" t="s">
        <v>11</v>
      </c>
      <c r="M10" s="249" t="s">
        <v>11</v>
      </c>
      <c r="N10" s="249" t="s">
        <v>11</v>
      </c>
      <c r="O10" s="249" t="s">
        <v>11</v>
      </c>
      <c r="P10" s="249" t="s">
        <v>11</v>
      </c>
      <c r="Q10" s="97" t="s">
        <v>11</v>
      </c>
      <c r="R10" s="97" t="s">
        <v>11</v>
      </c>
      <c r="S10" s="97" t="s">
        <v>11</v>
      </c>
      <c r="T10" s="97">
        <f t="shared" ref="T10:W12" si="8">T6-T15</f>
        <v>9257.0624288158178</v>
      </c>
      <c r="U10" s="97">
        <f t="shared" si="8"/>
        <v>8011.9216723956497</v>
      </c>
      <c r="V10" s="97">
        <f t="shared" si="8"/>
        <v>9112.9932594796937</v>
      </c>
      <c r="W10" s="97">
        <f t="shared" si="8"/>
        <v>11372.026661574611</v>
      </c>
      <c r="X10" s="97">
        <f t="shared" ref="X10:Y10" si="9">X6-X15</f>
        <v>16950.176442943841</v>
      </c>
      <c r="Y10" s="97">
        <f t="shared" si="9"/>
        <v>9758.6140763228123</v>
      </c>
      <c r="Z10" s="97">
        <f t="shared" ref="Z10:Z12" si="10">Z6-Z15</f>
        <v>5484.2729198461075</v>
      </c>
      <c r="AA10" s="97"/>
      <c r="AB10" s="244"/>
      <c r="AC10" s="97">
        <f t="shared" ref="AC10:AH10" si="11">AC6-AC15</f>
        <v>1805.3543228304329</v>
      </c>
      <c r="AD10" s="97">
        <f t="shared" si="11"/>
        <v>2226.2808495455411</v>
      </c>
      <c r="AE10" s="97">
        <f t="shared" si="11"/>
        <v>3621.3599655211719</v>
      </c>
      <c r="AF10" s="97">
        <f t="shared" si="11"/>
        <v>5484.2729198461075</v>
      </c>
      <c r="AG10" s="97">
        <f t="shared" si="11"/>
        <v>1605.5510186606666</v>
      </c>
      <c r="AH10" s="97">
        <f t="shared" si="11"/>
        <v>2933.6016659649836</v>
      </c>
      <c r="AI10" s="97"/>
      <c r="AK10" s="107"/>
      <c r="AL10" s="97">
        <f t="shared" si="1"/>
        <v>1805.3543228304329</v>
      </c>
      <c r="AM10" s="97">
        <f t="shared" si="2"/>
        <v>420.92652671510814</v>
      </c>
      <c r="AN10" s="97">
        <f t="shared" si="2"/>
        <v>1395.0791159756309</v>
      </c>
      <c r="AO10" s="97">
        <f t="shared" si="2"/>
        <v>1862.9129543249355</v>
      </c>
      <c r="AP10" s="97">
        <f t="shared" si="3"/>
        <v>1605.5510186606666</v>
      </c>
      <c r="AQ10" s="97">
        <f t="shared" si="2"/>
        <v>1328.050647304317</v>
      </c>
      <c r="AR10" s="97"/>
      <c r="AS10" s="97"/>
      <c r="AT10" s="107"/>
      <c r="AU10" s="64"/>
    </row>
    <row r="11" spans="2:47" s="58" customFormat="1" ht="15" customHeight="1" outlineLevel="1" x14ac:dyDescent="0.35">
      <c r="B11" s="193" t="s">
        <v>117</v>
      </c>
      <c r="C11" s="249" t="s">
        <v>11</v>
      </c>
      <c r="D11" s="249" t="s">
        <v>11</v>
      </c>
      <c r="E11" s="249" t="s">
        <v>11</v>
      </c>
      <c r="F11" s="249" t="s">
        <v>11</v>
      </c>
      <c r="G11" s="249" t="s">
        <v>11</v>
      </c>
      <c r="H11" s="249" t="s">
        <v>11</v>
      </c>
      <c r="I11" s="249" t="s">
        <v>11</v>
      </c>
      <c r="J11" s="249" t="s">
        <v>11</v>
      </c>
      <c r="K11" s="249" t="s">
        <v>11</v>
      </c>
      <c r="L11" s="249" t="s">
        <v>11</v>
      </c>
      <c r="M11" s="249" t="s">
        <v>11</v>
      </c>
      <c r="N11" s="249" t="s">
        <v>11</v>
      </c>
      <c r="O11" s="249" t="s">
        <v>11</v>
      </c>
      <c r="P11" s="249" t="s">
        <v>11</v>
      </c>
      <c r="Q11" s="97" t="s">
        <v>11</v>
      </c>
      <c r="R11" s="97" t="s">
        <v>11</v>
      </c>
      <c r="S11" s="97" t="s">
        <v>11</v>
      </c>
      <c r="T11" s="97">
        <f t="shared" si="8"/>
        <v>4922.3948980910955</v>
      </c>
      <c r="U11" s="97">
        <f t="shared" si="8"/>
        <v>4378.98232074728</v>
      </c>
      <c r="V11" s="97">
        <f t="shared" si="8"/>
        <v>1644.4428669767185</v>
      </c>
      <c r="W11" s="97">
        <f t="shared" si="8"/>
        <v>1876.2720844534338</v>
      </c>
      <c r="X11" s="97">
        <f t="shared" ref="X11:Y11" si="12">X7-X16</f>
        <v>1705.223898594023</v>
      </c>
      <c r="Y11" s="97">
        <f t="shared" si="12"/>
        <v>1861.233226621669</v>
      </c>
      <c r="Z11" s="97">
        <f t="shared" si="10"/>
        <v>1840.1598070905075</v>
      </c>
      <c r="AA11" s="97"/>
      <c r="AB11" s="244"/>
      <c r="AC11" s="97">
        <f t="shared" ref="AC11:AF12" si="13">AC7-AC16</f>
        <v>449.15869206878938</v>
      </c>
      <c r="AD11" s="97">
        <f t="shared" si="13"/>
        <v>893.77235325427569</v>
      </c>
      <c r="AE11" s="97">
        <f t="shared" si="13"/>
        <v>1351.0447179355476</v>
      </c>
      <c r="AF11" s="97">
        <f t="shared" si="13"/>
        <v>1840.1598070905075</v>
      </c>
      <c r="AG11" s="97">
        <f t="shared" ref="AG11:AH11" si="14">AG7-AG16</f>
        <v>386.24126397729003</v>
      </c>
      <c r="AH11" s="97">
        <f t="shared" si="14"/>
        <v>828.45929226485009</v>
      </c>
      <c r="AI11" s="97"/>
      <c r="AK11" s="107"/>
      <c r="AL11" s="97">
        <f t="shared" si="1"/>
        <v>449.15869206878938</v>
      </c>
      <c r="AM11" s="97">
        <f t="shared" si="2"/>
        <v>444.61366118548631</v>
      </c>
      <c r="AN11" s="97">
        <f t="shared" si="2"/>
        <v>457.27236468127194</v>
      </c>
      <c r="AO11" s="97">
        <f t="shared" si="2"/>
        <v>489.11508915495983</v>
      </c>
      <c r="AP11" s="97">
        <f t="shared" si="3"/>
        <v>386.24126397729003</v>
      </c>
      <c r="AQ11" s="97">
        <f t="shared" si="2"/>
        <v>442.21802828756006</v>
      </c>
      <c r="AR11" s="97"/>
      <c r="AS11" s="97"/>
      <c r="AT11" s="107"/>
      <c r="AU11" s="64"/>
    </row>
    <row r="12" spans="2:47" s="58" customFormat="1" ht="15" customHeight="1" outlineLevel="1" x14ac:dyDescent="0.35">
      <c r="B12" s="193" t="s">
        <v>338</v>
      </c>
      <c r="C12" s="249" t="s">
        <v>11</v>
      </c>
      <c r="D12" s="249" t="s">
        <v>11</v>
      </c>
      <c r="E12" s="249" t="s">
        <v>11</v>
      </c>
      <c r="F12" s="249" t="s">
        <v>11</v>
      </c>
      <c r="G12" s="249" t="s">
        <v>11</v>
      </c>
      <c r="H12" s="249" t="s">
        <v>11</v>
      </c>
      <c r="I12" s="249" t="s">
        <v>11</v>
      </c>
      <c r="J12" s="249" t="s">
        <v>11</v>
      </c>
      <c r="K12" s="249" t="s">
        <v>11</v>
      </c>
      <c r="L12" s="249" t="s">
        <v>11</v>
      </c>
      <c r="M12" s="249" t="s">
        <v>11</v>
      </c>
      <c r="N12" s="249" t="s">
        <v>11</v>
      </c>
      <c r="O12" s="249" t="s">
        <v>11</v>
      </c>
      <c r="P12" s="249" t="s">
        <v>11</v>
      </c>
      <c r="Q12" s="97" t="s">
        <v>11</v>
      </c>
      <c r="R12" s="97" t="s">
        <v>11</v>
      </c>
      <c r="S12" s="97" t="s">
        <v>11</v>
      </c>
      <c r="T12" s="97">
        <f t="shared" si="8"/>
        <v>-4000.5540805180171</v>
      </c>
      <c r="U12" s="97">
        <f t="shared" si="8"/>
        <v>-3275.0450866284418</v>
      </c>
      <c r="V12" s="97">
        <f t="shared" si="8"/>
        <v>-3400.9493390994194</v>
      </c>
      <c r="W12" s="97">
        <f t="shared" si="8"/>
        <v>-3100.2800476650391</v>
      </c>
      <c r="X12" s="97">
        <f t="shared" ref="X12:Y12" si="15">X8-X17</f>
        <v>-4125.6865051462401</v>
      </c>
      <c r="Y12" s="97">
        <f t="shared" si="15"/>
        <v>-2414.4992333196196</v>
      </c>
      <c r="Z12" s="97">
        <f t="shared" si="10"/>
        <v>767.85034913843901</v>
      </c>
      <c r="AA12" s="97"/>
      <c r="AB12" s="244"/>
      <c r="AC12" s="97">
        <f t="shared" ref="AC12:AE12" si="16">AC8-AC17</f>
        <v>-279.54105029058269</v>
      </c>
      <c r="AD12" s="97">
        <f t="shared" si="16"/>
        <v>491.21378300268179</v>
      </c>
      <c r="AE12" s="97">
        <f t="shared" si="16"/>
        <v>590.33312811667929</v>
      </c>
      <c r="AF12" s="97">
        <f t="shared" si="13"/>
        <v>767.85034913843901</v>
      </c>
      <c r="AG12" s="97">
        <f t="shared" ref="AG12" si="17">AG8-AG17</f>
        <v>79.955570926238011</v>
      </c>
      <c r="AH12" s="97">
        <f>AH8-AH17</f>
        <v>242.01219993557288</v>
      </c>
      <c r="AI12" s="97"/>
      <c r="AK12" s="107"/>
      <c r="AL12" s="97">
        <f t="shared" si="1"/>
        <v>-279.54105029058269</v>
      </c>
      <c r="AM12" s="97">
        <f t="shared" si="2"/>
        <v>770.75483329326448</v>
      </c>
      <c r="AN12" s="97">
        <f t="shared" si="2"/>
        <v>99.119345113997497</v>
      </c>
      <c r="AO12" s="97">
        <f t="shared" si="2"/>
        <v>177.51722102175972</v>
      </c>
      <c r="AP12" s="97">
        <f t="shared" si="3"/>
        <v>79.955570926238011</v>
      </c>
      <c r="AQ12" s="489">
        <f>AH12-AG12</f>
        <v>162.05662900933487</v>
      </c>
      <c r="AR12" s="97"/>
      <c r="AS12" s="97"/>
      <c r="AT12" s="107"/>
      <c r="AU12" s="64"/>
    </row>
    <row r="13" spans="2:47" ht="15" customHeight="1" x14ac:dyDescent="0.35">
      <c r="B13" s="6" t="s">
        <v>143</v>
      </c>
      <c r="C13" s="250" t="s">
        <v>11</v>
      </c>
      <c r="D13" s="250" t="s">
        <v>11</v>
      </c>
      <c r="E13" s="250" t="s">
        <v>11</v>
      </c>
      <c r="F13" s="250" t="s">
        <v>11</v>
      </c>
      <c r="G13" s="250">
        <v>3863.8329042601945</v>
      </c>
      <c r="H13" s="250">
        <v>4158.4543568620738</v>
      </c>
      <c r="I13" s="250">
        <v>4553.4677730000003</v>
      </c>
      <c r="J13" s="250">
        <v>4897.1849339999999</v>
      </c>
      <c r="K13" s="250">
        <v>5105.3135599999996</v>
      </c>
      <c r="L13" s="250">
        <v>5404.3312660000001</v>
      </c>
      <c r="M13" s="250">
        <v>5436.4747319999997</v>
      </c>
      <c r="N13" s="250">
        <v>5428.1669899999997</v>
      </c>
      <c r="O13" s="250">
        <v>5450.7966820000001</v>
      </c>
      <c r="P13" s="250">
        <v>5367.1290545283146</v>
      </c>
      <c r="Q13" s="250">
        <v>5454.706188452883</v>
      </c>
      <c r="R13" s="250">
        <v>5738.0317582140642</v>
      </c>
      <c r="S13" s="250">
        <v>5391.0772018077159</v>
      </c>
      <c r="T13" s="250">
        <v>5099.1826558541679</v>
      </c>
      <c r="U13" s="250">
        <v>5217.149840863086</v>
      </c>
      <c r="V13" s="250">
        <v>5091.7179414310012</v>
      </c>
      <c r="W13" s="250">
        <v>4834.8907689629905</v>
      </c>
      <c r="X13" s="250">
        <v>6121.0505501140078</v>
      </c>
      <c r="Y13" s="250">
        <v>6996.9598531327629</v>
      </c>
      <c r="Z13" s="250">
        <f>AF13</f>
        <v>6873.478773363403</v>
      </c>
      <c r="AA13" s="250"/>
      <c r="AB13" s="244"/>
      <c r="AC13" s="250">
        <v>1783.8684872178139</v>
      </c>
      <c r="AD13" s="250">
        <v>3549.7498199744591</v>
      </c>
      <c r="AE13" s="250">
        <v>5257.3749415921402</v>
      </c>
      <c r="AF13" s="250">
        <v>6873.478773363403</v>
      </c>
      <c r="AG13" s="250">
        <v>2015.0071592774118</v>
      </c>
      <c r="AH13" s="250">
        <v>3650.7176516676977</v>
      </c>
      <c r="AI13" s="250"/>
      <c r="AL13" s="250">
        <f t="shared" si="1"/>
        <v>1783.8684872178139</v>
      </c>
      <c r="AM13" s="250">
        <f t="shared" si="2"/>
        <v>1765.8813327566452</v>
      </c>
      <c r="AN13" s="250">
        <f t="shared" si="2"/>
        <v>1707.6251216176811</v>
      </c>
      <c r="AO13" s="250">
        <f t="shared" si="2"/>
        <v>1616.1038317712628</v>
      </c>
      <c r="AP13" s="250">
        <f t="shared" si="3"/>
        <v>2015.0071592774118</v>
      </c>
      <c r="AQ13" s="250">
        <f t="shared" si="2"/>
        <v>1635.7104923902859</v>
      </c>
      <c r="AR13" s="250"/>
      <c r="AS13" s="250"/>
      <c r="AU13" s="64"/>
    </row>
    <row r="14" spans="2:47" s="204" customFormat="1" ht="14.5" x14ac:dyDescent="0.35">
      <c r="B14" s="451" t="s">
        <v>21</v>
      </c>
      <c r="C14" s="452" t="str">
        <f t="shared" ref="C14:Q14" si="18">IFERROR(C13/B13-1,"-")</f>
        <v>-</v>
      </c>
      <c r="D14" s="452" t="str">
        <f t="shared" si="18"/>
        <v>-</v>
      </c>
      <c r="E14" s="452" t="str">
        <f t="shared" si="18"/>
        <v>-</v>
      </c>
      <c r="F14" s="452" t="str">
        <f t="shared" si="18"/>
        <v>-</v>
      </c>
      <c r="G14" s="452" t="str">
        <f t="shared" si="18"/>
        <v>-</v>
      </c>
      <c r="H14" s="452">
        <f t="shared" si="18"/>
        <v>7.6251085360610427E-2</v>
      </c>
      <c r="I14" s="452">
        <f t="shared" si="18"/>
        <v>9.4990441697669459E-2</v>
      </c>
      <c r="J14" s="452">
        <f t="shared" si="18"/>
        <v>7.5484702678272342E-2</v>
      </c>
      <c r="K14" s="452">
        <f t="shared" si="18"/>
        <v>4.2499645981308953E-2</v>
      </c>
      <c r="L14" s="452">
        <f t="shared" si="18"/>
        <v>5.856990025897657E-2</v>
      </c>
      <c r="M14" s="452">
        <f t="shared" si="18"/>
        <v>5.9477231164977162E-3</v>
      </c>
      <c r="N14" s="452">
        <f t="shared" si="18"/>
        <v>-1.5281487378391301E-3</v>
      </c>
      <c r="O14" s="452">
        <f t="shared" si="18"/>
        <v>4.1689380672498277E-3</v>
      </c>
      <c r="P14" s="452">
        <f t="shared" si="18"/>
        <v>-1.534961444222982E-2</v>
      </c>
      <c r="Q14" s="452">
        <f t="shared" si="18"/>
        <v>1.6317314719808795E-2</v>
      </c>
      <c r="R14" s="452">
        <f t="shared" ref="R14" si="19">IFERROR(R13/Q13-1,"-")</f>
        <v>5.1941490517116273E-2</v>
      </c>
      <c r="S14" s="452">
        <f t="shared" ref="S14" si="20">IFERROR(S13/R13-1,"-")</f>
        <v>-6.0465778341097232E-2</v>
      </c>
      <c r="T14" s="452">
        <f t="shared" ref="T14" si="21">IFERROR(T13/S13-1,"-")</f>
        <v>-5.4144011489145605E-2</v>
      </c>
      <c r="U14" s="452">
        <f t="shared" ref="U14" si="22">IFERROR(U13/T13-1,"-")</f>
        <v>2.3134528211787853E-2</v>
      </c>
      <c r="V14" s="452">
        <f t="shared" ref="V14" si="23">IFERROR(V13/U13-1,"-")</f>
        <v>-2.4042226744120931E-2</v>
      </c>
      <c r="W14" s="452">
        <f t="shared" ref="W14:X14" si="24">IFERROR(W13/V13-1,"-")</f>
        <v>-5.0440180587817629E-2</v>
      </c>
      <c r="X14" s="452">
        <f t="shared" si="24"/>
        <v>0.26601630576793345</v>
      </c>
      <c r="Y14" s="452">
        <f>IFERROR(Y13/X13-1,"-")</f>
        <v>0.14309787116566786</v>
      </c>
      <c r="Z14" s="452">
        <f>IFERROR(Z13/Y13-1,"-")</f>
        <v>-1.7647818818636418E-2</v>
      </c>
      <c r="AA14" s="246"/>
      <c r="AB14" s="244"/>
      <c r="AC14" s="251" t="s">
        <v>11</v>
      </c>
      <c r="AD14" s="251" t="s">
        <v>11</v>
      </c>
      <c r="AE14" s="251" t="s">
        <v>11</v>
      </c>
      <c r="AF14" s="251" t="s">
        <v>11</v>
      </c>
      <c r="AG14" s="251">
        <f>IFERROR(AG13/AC13-1,"-")</f>
        <v>0.12957158765671695</v>
      </c>
      <c r="AH14" s="251">
        <f>IFERROR(AH13/AD13-1,"-")</f>
        <v>2.8443647246657155E-2</v>
      </c>
      <c r="AI14" s="251"/>
      <c r="AK14" s="454"/>
      <c r="AL14" s="251"/>
      <c r="AM14" s="251"/>
      <c r="AN14" s="251"/>
      <c r="AO14" s="251"/>
      <c r="AP14" s="251"/>
      <c r="AQ14" s="251"/>
      <c r="AR14" s="251"/>
      <c r="AS14" s="251"/>
      <c r="AT14" s="454"/>
    </row>
    <row r="15" spans="2:47" s="58" customFormat="1" ht="15" customHeight="1" outlineLevel="1" x14ac:dyDescent="0.35">
      <c r="B15" s="193" t="s">
        <v>22</v>
      </c>
      <c r="C15" s="97" t="s">
        <v>11</v>
      </c>
      <c r="D15" s="97" t="s">
        <v>11</v>
      </c>
      <c r="E15" s="97" t="s">
        <v>11</v>
      </c>
      <c r="F15" s="97" t="s">
        <v>11</v>
      </c>
      <c r="G15" s="97" t="s">
        <v>11</v>
      </c>
      <c r="H15" s="97" t="s">
        <v>11</v>
      </c>
      <c r="I15" s="97" t="s">
        <v>11</v>
      </c>
      <c r="J15" s="97" t="s">
        <v>11</v>
      </c>
      <c r="K15" s="97" t="s">
        <v>11</v>
      </c>
      <c r="L15" s="97" t="s">
        <v>11</v>
      </c>
      <c r="M15" s="97" t="s">
        <v>11</v>
      </c>
      <c r="N15" s="97" t="s">
        <v>11</v>
      </c>
      <c r="O15" s="97" t="s">
        <v>11</v>
      </c>
      <c r="P15" s="97" t="s">
        <v>11</v>
      </c>
      <c r="Q15" s="97" t="s">
        <v>11</v>
      </c>
      <c r="R15" s="97" t="s">
        <v>11</v>
      </c>
      <c r="S15" s="97" t="s">
        <v>11</v>
      </c>
      <c r="T15" s="97">
        <v>3391.758298085585</v>
      </c>
      <c r="U15" s="97">
        <v>3410.0943551038754</v>
      </c>
      <c r="V15" s="97">
        <v>3442.5056638810624</v>
      </c>
      <c r="W15" s="97">
        <v>2767.9538515043259</v>
      </c>
      <c r="X15" s="97">
        <v>3776.5882677225227</v>
      </c>
      <c r="Y15" s="97">
        <v>4544.1011726719134</v>
      </c>
      <c r="Z15" s="97">
        <f t="shared" ref="Z15:Z34" si="25">AF15</f>
        <v>4348.5765543641191</v>
      </c>
      <c r="AA15" s="97"/>
      <c r="AB15" s="244"/>
      <c r="AC15" s="97">
        <v>1148.7898810090896</v>
      </c>
      <c r="AD15" s="97">
        <v>2284.2351805112166</v>
      </c>
      <c r="AE15" s="97">
        <v>3317.7787542244469</v>
      </c>
      <c r="AF15" s="97">
        <v>4348.5765543641191</v>
      </c>
      <c r="AG15" s="97">
        <v>1362.0014089023489</v>
      </c>
      <c r="AH15" s="97">
        <v>2394.9213263659744</v>
      </c>
      <c r="AI15" s="97"/>
      <c r="AK15" s="107"/>
      <c r="AL15" s="97">
        <f t="shared" ref="AL15:AL34" si="26">AC15</f>
        <v>1148.7898810090896</v>
      </c>
      <c r="AM15" s="97">
        <f t="shared" ref="AM15:AQ21" si="27">AD15-AC15</f>
        <v>1135.445299502127</v>
      </c>
      <c r="AN15" s="97">
        <f t="shared" si="27"/>
        <v>1033.5435737132302</v>
      </c>
      <c r="AO15" s="97">
        <f t="shared" si="27"/>
        <v>1030.7978001396723</v>
      </c>
      <c r="AP15" s="97">
        <f t="shared" ref="AP15:AP34" si="28">AG15</f>
        <v>1362.0014089023489</v>
      </c>
      <c r="AQ15" s="97">
        <f t="shared" si="27"/>
        <v>1032.9199174636256</v>
      </c>
      <c r="AR15" s="97"/>
      <c r="AS15" s="97"/>
      <c r="AT15" s="107"/>
      <c r="AU15" s="64"/>
    </row>
    <row r="16" spans="2:47" s="58" customFormat="1" ht="15" customHeight="1" outlineLevel="1" x14ac:dyDescent="0.35">
      <c r="B16" s="193" t="s">
        <v>117</v>
      </c>
      <c r="C16" s="97" t="s">
        <v>11</v>
      </c>
      <c r="D16" s="97" t="s">
        <v>11</v>
      </c>
      <c r="E16" s="97" t="s">
        <v>11</v>
      </c>
      <c r="F16" s="97" t="s">
        <v>11</v>
      </c>
      <c r="G16" s="97" t="s">
        <v>11</v>
      </c>
      <c r="H16" s="97" t="s">
        <v>11</v>
      </c>
      <c r="I16" s="97" t="s">
        <v>11</v>
      </c>
      <c r="J16" s="97" t="s">
        <v>11</v>
      </c>
      <c r="K16" s="97" t="s">
        <v>11</v>
      </c>
      <c r="L16" s="97" t="s">
        <v>11</v>
      </c>
      <c r="M16" s="97" t="s">
        <v>11</v>
      </c>
      <c r="N16" s="97" t="s">
        <v>11</v>
      </c>
      <c r="O16" s="97" t="s">
        <v>11</v>
      </c>
      <c r="P16" s="97" t="s">
        <v>11</v>
      </c>
      <c r="Q16" s="97" t="s">
        <v>11</v>
      </c>
      <c r="R16" s="97" t="s">
        <v>11</v>
      </c>
      <c r="S16" s="97" t="s">
        <v>11</v>
      </c>
      <c r="T16" s="97">
        <v>1714.7416204135604</v>
      </c>
      <c r="U16" s="97">
        <v>1816.3508532691039</v>
      </c>
      <c r="V16" s="97">
        <v>1668.5571330232815</v>
      </c>
      <c r="W16" s="97">
        <v>2070.8872959217001</v>
      </c>
      <c r="X16" s="97">
        <v>2348.7771180231198</v>
      </c>
      <c r="Y16" s="97">
        <v>2454.4062336345805</v>
      </c>
      <c r="Z16" s="97">
        <f t="shared" si="25"/>
        <v>2464.9541076318801</v>
      </c>
      <c r="AA16" s="97"/>
      <c r="AB16" s="244"/>
      <c r="AC16" s="97">
        <v>628.56994012659879</v>
      </c>
      <c r="AD16" s="97">
        <v>1223.6552760481429</v>
      </c>
      <c r="AE16" s="97">
        <v>1877.1646038982324</v>
      </c>
      <c r="AF16" s="97">
        <v>2464.9541076318801</v>
      </c>
      <c r="AG16" s="97">
        <v>628.69168704389404</v>
      </c>
      <c r="AH16" s="97">
        <v>1215.8055711442519</v>
      </c>
      <c r="AI16" s="97"/>
      <c r="AK16" s="107"/>
      <c r="AL16" s="97">
        <f t="shared" si="26"/>
        <v>628.56994012659879</v>
      </c>
      <c r="AM16" s="97">
        <f t="shared" si="27"/>
        <v>595.08533592154413</v>
      </c>
      <c r="AN16" s="97">
        <f t="shared" si="27"/>
        <v>653.50932785008945</v>
      </c>
      <c r="AO16" s="97">
        <f t="shared" si="27"/>
        <v>587.78950373364773</v>
      </c>
      <c r="AP16" s="97">
        <f t="shared" si="28"/>
        <v>628.69168704389404</v>
      </c>
      <c r="AQ16" s="97">
        <f t="shared" si="27"/>
        <v>587.11388410035784</v>
      </c>
      <c r="AR16" s="97"/>
      <c r="AS16" s="97"/>
      <c r="AT16" s="107"/>
      <c r="AU16" s="64"/>
    </row>
    <row r="17" spans="2:47" s="58" customFormat="1" ht="15" customHeight="1" outlineLevel="1" x14ac:dyDescent="0.35">
      <c r="B17" s="193" t="s">
        <v>338</v>
      </c>
      <c r="C17" s="97" t="s">
        <v>11</v>
      </c>
      <c r="D17" s="97" t="s">
        <v>11</v>
      </c>
      <c r="E17" s="97" t="s">
        <v>11</v>
      </c>
      <c r="F17" s="97" t="s">
        <v>11</v>
      </c>
      <c r="G17" s="97" t="s">
        <v>11</v>
      </c>
      <c r="H17" s="97" t="s">
        <v>11</v>
      </c>
      <c r="I17" s="97" t="s">
        <v>11</v>
      </c>
      <c r="J17" s="97" t="s">
        <v>11</v>
      </c>
      <c r="K17" s="97" t="s">
        <v>11</v>
      </c>
      <c r="L17" s="97" t="s">
        <v>11</v>
      </c>
      <c r="M17" s="97" t="s">
        <v>11</v>
      </c>
      <c r="N17" s="97" t="s">
        <v>11</v>
      </c>
      <c r="O17" s="97" t="s">
        <v>11</v>
      </c>
      <c r="P17" s="97" t="s">
        <v>11</v>
      </c>
      <c r="Q17" s="97" t="s">
        <v>11</v>
      </c>
      <c r="R17" s="97" t="s">
        <v>11</v>
      </c>
      <c r="S17" s="97" t="s">
        <v>11</v>
      </c>
      <c r="T17" s="97">
        <v>-7.3172626449777454</v>
      </c>
      <c r="U17" s="97">
        <v>-9.2953675098933672</v>
      </c>
      <c r="V17" s="97">
        <v>-19.34485547334225</v>
      </c>
      <c r="W17" s="97">
        <v>-3.9503784630360315</v>
      </c>
      <c r="X17" s="97">
        <v>-4.3148356316351055</v>
      </c>
      <c r="Y17" s="97">
        <v>-1.547553173731103</v>
      </c>
      <c r="Z17" s="97">
        <f t="shared" si="25"/>
        <v>59.948111367403726</v>
      </c>
      <c r="AA17" s="97"/>
      <c r="AB17" s="244"/>
      <c r="AC17" s="97">
        <v>6.5086660821277746</v>
      </c>
      <c r="AD17" s="97">
        <v>41.859363415099779</v>
      </c>
      <c r="AE17" s="97">
        <v>62.431583469460747</v>
      </c>
      <c r="AF17" s="97">
        <v>59.948111367403726</v>
      </c>
      <c r="AG17" s="97">
        <v>24.314063331168882</v>
      </c>
      <c r="AH17" s="97">
        <v>39.990754157471656</v>
      </c>
      <c r="AI17" s="97"/>
      <c r="AK17" s="107"/>
      <c r="AL17" s="97">
        <f t="shared" si="26"/>
        <v>6.5086660821277746</v>
      </c>
      <c r="AM17" s="97">
        <f t="shared" si="27"/>
        <v>35.350697332972004</v>
      </c>
      <c r="AN17" s="97">
        <f t="shared" si="27"/>
        <v>20.572220054360969</v>
      </c>
      <c r="AO17" s="97">
        <f t="shared" si="27"/>
        <v>-2.4834721020570214</v>
      </c>
      <c r="AP17" s="97">
        <f t="shared" si="28"/>
        <v>24.314063331168882</v>
      </c>
      <c r="AQ17" s="97">
        <f t="shared" si="27"/>
        <v>15.676690826302774</v>
      </c>
      <c r="AR17" s="97"/>
      <c r="AS17" s="97"/>
      <c r="AT17" s="107"/>
      <c r="AU17" s="64"/>
    </row>
    <row r="18" spans="2:47" ht="15" customHeight="1" x14ac:dyDescent="0.35">
      <c r="B18" t="s">
        <v>201</v>
      </c>
      <c r="C18" s="244" t="s">
        <v>11</v>
      </c>
      <c r="D18" s="244" t="s">
        <v>11</v>
      </c>
      <c r="E18" s="244" t="s">
        <v>11</v>
      </c>
      <c r="F18" s="244" t="s">
        <v>11</v>
      </c>
      <c r="G18" s="244">
        <v>816.78139799136602</v>
      </c>
      <c r="H18" s="244">
        <v>741.39797293615197</v>
      </c>
      <c r="I18" s="244">
        <v>684.186914</v>
      </c>
      <c r="J18" s="244">
        <v>735.76831700000002</v>
      </c>
      <c r="K18" s="244">
        <v>768.20248700000002</v>
      </c>
      <c r="L18" s="244">
        <v>862.25646900000004</v>
      </c>
      <c r="M18" s="244">
        <v>901.04796099999999</v>
      </c>
      <c r="N18" s="244">
        <v>928.28656899999999</v>
      </c>
      <c r="O18" s="244">
        <v>909.76874899999996</v>
      </c>
      <c r="P18" s="244">
        <v>896.95892457258503</v>
      </c>
      <c r="Q18" s="244">
        <v>920.60827182087212</v>
      </c>
      <c r="R18" s="244">
        <v>947.87428906323498</v>
      </c>
      <c r="S18" s="244">
        <v>990.53268901175704</v>
      </c>
      <c r="T18" s="244">
        <v>956.96103214975199</v>
      </c>
      <c r="U18" s="244">
        <v>897.54252150197397</v>
      </c>
      <c r="V18" s="244">
        <v>856.51890451900022</v>
      </c>
      <c r="W18" s="244">
        <v>888.95364156399978</v>
      </c>
      <c r="X18" s="244">
        <v>1103.6682077618525</v>
      </c>
      <c r="Y18" s="244">
        <v>1175.9144149175843</v>
      </c>
      <c r="Z18" s="244">
        <f t="shared" si="25"/>
        <v>1116.8121095915922</v>
      </c>
      <c r="AA18" s="244"/>
      <c r="AB18" s="244"/>
      <c r="AC18" s="244">
        <v>260.07780194737234</v>
      </c>
      <c r="AD18" s="244">
        <v>548.91357092785995</v>
      </c>
      <c r="AE18" s="244">
        <v>813.87375078724028</v>
      </c>
      <c r="AF18" s="244">
        <v>1116.8121095915922</v>
      </c>
      <c r="AG18" s="244">
        <v>254.72669148631195</v>
      </c>
      <c r="AH18" s="244">
        <v>518.23070389463396</v>
      </c>
      <c r="AI18" s="244"/>
      <c r="AL18" s="244">
        <f t="shared" si="26"/>
        <v>260.07780194737234</v>
      </c>
      <c r="AM18" s="244">
        <f t="shared" si="27"/>
        <v>288.83576898048761</v>
      </c>
      <c r="AN18" s="244">
        <f t="shared" si="27"/>
        <v>264.96017985938033</v>
      </c>
      <c r="AO18" s="244">
        <f t="shared" si="27"/>
        <v>302.93835880435188</v>
      </c>
      <c r="AP18" s="244">
        <f t="shared" si="28"/>
        <v>254.72669148631195</v>
      </c>
      <c r="AQ18" s="244">
        <f t="shared" si="27"/>
        <v>263.50401240832201</v>
      </c>
      <c r="AR18" s="244"/>
      <c r="AS18" s="244"/>
      <c r="AU18" s="64"/>
    </row>
    <row r="19" spans="2:47" ht="15" customHeight="1" x14ac:dyDescent="0.35">
      <c r="B19" t="s">
        <v>339</v>
      </c>
      <c r="C19" s="244" t="s">
        <v>11</v>
      </c>
      <c r="D19" s="244" t="s">
        <v>11</v>
      </c>
      <c r="E19" s="244" t="s">
        <v>11</v>
      </c>
      <c r="F19" s="244" t="s">
        <v>11</v>
      </c>
      <c r="G19" s="244">
        <v>545.98707359402226</v>
      </c>
      <c r="H19" s="244">
        <v>585.08635299155173</v>
      </c>
      <c r="I19" s="244">
        <v>866.33280600000001</v>
      </c>
      <c r="J19" s="244">
        <v>734.87388599999997</v>
      </c>
      <c r="K19" s="244">
        <v>698.38876300000004</v>
      </c>
      <c r="L19" s="244">
        <v>728.77000399999997</v>
      </c>
      <c r="M19" s="244">
        <v>634.90044599999999</v>
      </c>
      <c r="N19" s="244">
        <v>671.53645400000005</v>
      </c>
      <c r="O19" s="244">
        <v>631.77537900000004</v>
      </c>
      <c r="P19" s="244">
        <v>555.43813796487302</v>
      </c>
      <c r="Q19" s="244">
        <v>652.97901461670301</v>
      </c>
      <c r="R19" s="244">
        <v>660.61558489428012</v>
      </c>
      <c r="S19" s="244">
        <v>680.83332853921092</v>
      </c>
      <c r="T19" s="244">
        <v>651.54020783716896</v>
      </c>
      <c r="U19" s="244">
        <v>620.19571341636185</v>
      </c>
      <c r="V19" s="244">
        <v>667.31306530300014</v>
      </c>
      <c r="W19" s="244">
        <v>666.45914833399979</v>
      </c>
      <c r="X19" s="244">
        <v>770.7996983279686</v>
      </c>
      <c r="Y19" s="244">
        <v>819.25885400356105</v>
      </c>
      <c r="Z19" s="244">
        <f t="shared" si="25"/>
        <v>832.66574907895119</v>
      </c>
      <c r="AA19" s="244"/>
      <c r="AB19" s="244"/>
      <c r="AC19" s="244">
        <v>212.95853236007301</v>
      </c>
      <c r="AD19" s="244">
        <v>416.98329216940397</v>
      </c>
      <c r="AE19" s="244">
        <v>610.2662300110519</v>
      </c>
      <c r="AF19" s="244">
        <v>832.66574907895119</v>
      </c>
      <c r="AG19" s="244">
        <v>212.70594533344712</v>
      </c>
      <c r="AH19" s="244">
        <v>421.58913438154599</v>
      </c>
      <c r="AI19" s="244"/>
      <c r="AL19" s="244">
        <f t="shared" si="26"/>
        <v>212.95853236007301</v>
      </c>
      <c r="AM19" s="244">
        <f t="shared" si="27"/>
        <v>204.02475980933096</v>
      </c>
      <c r="AN19" s="244">
        <f t="shared" si="27"/>
        <v>193.28293784164794</v>
      </c>
      <c r="AO19" s="244">
        <f t="shared" si="27"/>
        <v>222.39951906789929</v>
      </c>
      <c r="AP19" s="244">
        <f t="shared" si="28"/>
        <v>212.70594533344712</v>
      </c>
      <c r="AQ19" s="244">
        <f t="shared" si="27"/>
        <v>208.88318904809887</v>
      </c>
      <c r="AR19" s="244"/>
      <c r="AS19" s="244"/>
      <c r="AU19" s="64"/>
    </row>
    <row r="20" spans="2:47" ht="15" customHeight="1" x14ac:dyDescent="0.35">
      <c r="B20" t="s">
        <v>145</v>
      </c>
      <c r="C20" s="244" t="s">
        <v>11</v>
      </c>
      <c r="D20" s="244" t="s">
        <v>11</v>
      </c>
      <c r="E20" s="244" t="s">
        <v>11</v>
      </c>
      <c r="F20" s="244" t="s">
        <v>11</v>
      </c>
      <c r="G20" s="244">
        <v>453.52539899331805</v>
      </c>
      <c r="H20" s="244">
        <v>526.52039012769137</v>
      </c>
      <c r="I20" s="244">
        <v>374.67384099999998</v>
      </c>
      <c r="J20" s="244">
        <v>271.60703000000001</v>
      </c>
      <c r="K20" s="244">
        <v>275.77387499999998</v>
      </c>
      <c r="L20" s="244">
        <v>200.49498500000001</v>
      </c>
      <c r="M20" s="244">
        <v>144.938658</v>
      </c>
      <c r="N20" s="244">
        <v>199.88643099999999</v>
      </c>
      <c r="O20" s="244">
        <v>311.24318299999999</v>
      </c>
      <c r="P20" s="244">
        <v>272.33929408362388</v>
      </c>
      <c r="Q20" s="244">
        <v>-42.839410274561892</v>
      </c>
      <c r="R20" s="244">
        <v>370.23442905220998</v>
      </c>
      <c r="S20" s="244">
        <v>-270.23705687731683</v>
      </c>
      <c r="T20" s="244">
        <v>173.55208333762707</v>
      </c>
      <c r="U20" s="244">
        <v>-6.205247903113067</v>
      </c>
      <c r="V20" s="244">
        <v>-378.81917775799968</v>
      </c>
      <c r="W20" s="244">
        <v>-335.46599694399964</v>
      </c>
      <c r="X20" s="244">
        <v>-37.52664707892967</v>
      </c>
      <c r="Y20" s="244">
        <v>59.472799891178781</v>
      </c>
      <c r="Z20" s="244">
        <f t="shared" si="25"/>
        <v>88.047366218789335</v>
      </c>
      <c r="AA20" s="244"/>
      <c r="AB20" s="244"/>
      <c r="AC20" s="244">
        <v>-4.4415152370542774</v>
      </c>
      <c r="AD20" s="244">
        <v>-38.085265052388969</v>
      </c>
      <c r="AE20" s="244">
        <v>24.675321032135574</v>
      </c>
      <c r="AF20" s="244">
        <v>88.047366218789335</v>
      </c>
      <c r="AG20" s="244">
        <v>167.76307143336649</v>
      </c>
      <c r="AH20" s="244">
        <v>170.15315771313567</v>
      </c>
      <c r="AI20" s="244"/>
      <c r="AL20" s="244">
        <f t="shared" si="26"/>
        <v>-4.4415152370542774</v>
      </c>
      <c r="AM20" s="244">
        <f t="shared" si="27"/>
        <v>-33.643749815334694</v>
      </c>
      <c r="AN20" s="244">
        <f t="shared" si="27"/>
        <v>62.760586084524547</v>
      </c>
      <c r="AO20" s="244">
        <f t="shared" si="27"/>
        <v>63.372045186653764</v>
      </c>
      <c r="AP20" s="244">
        <f t="shared" si="28"/>
        <v>167.76307143336649</v>
      </c>
      <c r="AQ20" s="244">
        <f t="shared" si="27"/>
        <v>2.3900862797691786</v>
      </c>
      <c r="AR20" s="244"/>
      <c r="AS20" s="244"/>
      <c r="AU20" s="64"/>
    </row>
    <row r="21" spans="2:47" ht="15" customHeight="1" x14ac:dyDescent="0.35">
      <c r="B21" s="55" t="s">
        <v>200</v>
      </c>
      <c r="C21" s="252" t="s">
        <v>11</v>
      </c>
      <c r="D21" s="252" t="s">
        <v>11</v>
      </c>
      <c r="E21" s="252" t="s">
        <v>11</v>
      </c>
      <c r="F21" s="252" t="s">
        <v>11</v>
      </c>
      <c r="G21" s="252">
        <v>1816.2938705787067</v>
      </c>
      <c r="H21" s="252">
        <v>1853.004716055395</v>
      </c>
      <c r="I21" s="252">
        <f>SUM(I18:I20)</f>
        <v>1925.193561</v>
      </c>
      <c r="J21" s="252">
        <f t="shared" ref="J21:P21" si="29">SUM(J18:J20)</f>
        <v>1742.249233</v>
      </c>
      <c r="K21" s="252">
        <f t="shared" si="29"/>
        <v>1742.3651249999998</v>
      </c>
      <c r="L21" s="252">
        <f t="shared" si="29"/>
        <v>1791.5214579999999</v>
      </c>
      <c r="M21" s="252">
        <f t="shared" si="29"/>
        <v>1680.8870649999999</v>
      </c>
      <c r="N21" s="252">
        <f t="shared" si="29"/>
        <v>1799.7094539999998</v>
      </c>
      <c r="O21" s="252">
        <f t="shared" si="29"/>
        <v>1852.787311</v>
      </c>
      <c r="P21" s="252">
        <f t="shared" si="29"/>
        <v>1724.736356621082</v>
      </c>
      <c r="Q21" s="252">
        <v>1530.7478761630132</v>
      </c>
      <c r="R21" s="252">
        <v>1978.7243030097252</v>
      </c>
      <c r="S21" s="252">
        <v>1401.1289606736514</v>
      </c>
      <c r="T21" s="252">
        <v>1782.0533233245478</v>
      </c>
      <c r="U21" s="252">
        <v>1511.5329870152259</v>
      </c>
      <c r="V21" s="252">
        <v>1145.0127920640007</v>
      </c>
      <c r="W21" s="252">
        <v>1219.9467929539999</v>
      </c>
      <c r="X21" s="252">
        <v>1836.9412590108914</v>
      </c>
      <c r="Y21" s="252">
        <v>2054.6460688123243</v>
      </c>
      <c r="Z21" s="252">
        <f t="shared" si="25"/>
        <v>2037.5252248893328</v>
      </c>
      <c r="AA21" s="250"/>
      <c r="AB21" s="244"/>
      <c r="AC21" s="252">
        <v>468.59481907039111</v>
      </c>
      <c r="AD21" s="252">
        <v>927.81159804487493</v>
      </c>
      <c r="AE21" s="252">
        <v>1448.8153018304276</v>
      </c>
      <c r="AF21" s="252">
        <v>2037.5252248893328</v>
      </c>
      <c r="AG21" s="252">
        <v>635.19570825312553</v>
      </c>
      <c r="AH21" s="252">
        <v>1109.9729959893157</v>
      </c>
      <c r="AI21" s="252"/>
      <c r="AL21" s="252">
        <f t="shared" si="26"/>
        <v>468.59481907039111</v>
      </c>
      <c r="AM21" s="252">
        <f t="shared" si="27"/>
        <v>459.21677897448382</v>
      </c>
      <c r="AN21" s="252">
        <f t="shared" si="27"/>
        <v>521.00370378555272</v>
      </c>
      <c r="AO21" s="252">
        <f t="shared" si="27"/>
        <v>588.70992305890513</v>
      </c>
      <c r="AP21" s="252">
        <f t="shared" si="28"/>
        <v>635.19570825312553</v>
      </c>
      <c r="AQ21" s="252">
        <f t="shared" si="27"/>
        <v>474.77728773619015</v>
      </c>
      <c r="AR21" s="252"/>
      <c r="AS21" s="252"/>
      <c r="AU21" s="64"/>
    </row>
    <row r="22" spans="2:47" s="58" customFormat="1" ht="15" customHeight="1" outlineLevel="1" x14ac:dyDescent="0.35">
      <c r="B22" s="193" t="s">
        <v>22</v>
      </c>
      <c r="C22" s="97" t="s">
        <v>11</v>
      </c>
      <c r="D22" s="97" t="s">
        <v>11</v>
      </c>
      <c r="E22" s="97" t="s">
        <v>11</v>
      </c>
      <c r="F22" s="97" t="s">
        <v>11</v>
      </c>
      <c r="G22" s="97" t="s">
        <v>11</v>
      </c>
      <c r="H22" s="97" t="s">
        <v>11</v>
      </c>
      <c r="I22" s="97" t="s">
        <v>11</v>
      </c>
      <c r="J22" s="97" t="s">
        <v>11</v>
      </c>
      <c r="K22" s="97" t="s">
        <v>11</v>
      </c>
      <c r="L22" s="97" t="s">
        <v>11</v>
      </c>
      <c r="M22" s="97" t="s">
        <v>11</v>
      </c>
      <c r="N22" s="97" t="s">
        <v>11</v>
      </c>
      <c r="O22" s="97" t="s">
        <v>11</v>
      </c>
      <c r="P22" s="97" t="s">
        <v>11</v>
      </c>
      <c r="Q22" s="97" t="s">
        <v>11</v>
      </c>
      <c r="R22" s="97" t="s">
        <v>11</v>
      </c>
      <c r="S22" s="97" t="s">
        <v>11</v>
      </c>
      <c r="T22" s="97">
        <v>882.86644234752373</v>
      </c>
      <c r="U22" s="97">
        <v>650.22038462259786</v>
      </c>
      <c r="V22" s="97">
        <v>356.07730442321349</v>
      </c>
      <c r="W22" s="97">
        <v>420.25981199320017</v>
      </c>
      <c r="X22" s="97">
        <v>949.093665079331</v>
      </c>
      <c r="Y22" s="97">
        <v>1018.714226452557</v>
      </c>
      <c r="Z22" s="97">
        <f t="shared" si="25"/>
        <v>1096.7976160103879</v>
      </c>
      <c r="AA22" s="97"/>
      <c r="AB22" s="244"/>
      <c r="AC22" s="97">
        <v>304.40782389739496</v>
      </c>
      <c r="AD22" s="97">
        <v>472.66963874141823</v>
      </c>
      <c r="AE22" s="97">
        <v>737.37018501486318</v>
      </c>
      <c r="AF22" s="97">
        <v>1096.7976160103879</v>
      </c>
      <c r="AG22" s="97">
        <v>384.19305663931453</v>
      </c>
      <c r="AH22" s="97">
        <v>625.34457603200394</v>
      </c>
      <c r="AI22" s="97"/>
      <c r="AJ22" s="97"/>
      <c r="AK22" s="107"/>
      <c r="AL22" s="97">
        <f t="shared" si="26"/>
        <v>304.40782389739496</v>
      </c>
      <c r="AM22" s="97">
        <f t="shared" ref="AM22:AQ24" si="30">+AD22-AC22</f>
        <v>168.26181484402326</v>
      </c>
      <c r="AN22" s="97">
        <f t="shared" si="30"/>
        <v>264.70054627344496</v>
      </c>
      <c r="AO22" s="97">
        <f t="shared" si="30"/>
        <v>359.42743099552467</v>
      </c>
      <c r="AP22" s="97">
        <f t="shared" si="28"/>
        <v>384.19305663931453</v>
      </c>
      <c r="AQ22" s="97">
        <f t="shared" si="30"/>
        <v>241.15151939268941</v>
      </c>
      <c r="AR22" s="97"/>
      <c r="AS22" s="97"/>
      <c r="AT22" s="107"/>
      <c r="AU22" s="64"/>
    </row>
    <row r="23" spans="2:47" s="58" customFormat="1" ht="15" customHeight="1" outlineLevel="1" x14ac:dyDescent="0.35">
      <c r="B23" s="193" t="s">
        <v>117</v>
      </c>
      <c r="C23" s="97" t="s">
        <v>11</v>
      </c>
      <c r="D23" s="97" t="s">
        <v>11</v>
      </c>
      <c r="E23" s="97" t="s">
        <v>11</v>
      </c>
      <c r="F23" s="97" t="s">
        <v>11</v>
      </c>
      <c r="G23" s="97" t="s">
        <v>11</v>
      </c>
      <c r="H23" s="97" t="s">
        <v>11</v>
      </c>
      <c r="I23" s="97" t="s">
        <v>11</v>
      </c>
      <c r="J23" s="97" t="s">
        <v>11</v>
      </c>
      <c r="K23" s="97" t="s">
        <v>11</v>
      </c>
      <c r="L23" s="97" t="s">
        <v>11</v>
      </c>
      <c r="M23" s="97" t="s">
        <v>11</v>
      </c>
      <c r="N23" s="97" t="s">
        <v>11</v>
      </c>
      <c r="O23" s="97" t="s">
        <v>11</v>
      </c>
      <c r="P23" s="97" t="s">
        <v>11</v>
      </c>
      <c r="Q23" s="97" t="s">
        <v>11</v>
      </c>
      <c r="R23" s="97" t="s">
        <v>11</v>
      </c>
      <c r="S23" s="97" t="s">
        <v>11</v>
      </c>
      <c r="T23" s="97">
        <v>824.96334165986684</v>
      </c>
      <c r="U23" s="97">
        <v>824.96334165986684</v>
      </c>
      <c r="V23" s="97">
        <v>763.43671096491289</v>
      </c>
      <c r="W23" s="97">
        <v>744.02495416044906</v>
      </c>
      <c r="X23" s="97">
        <v>843.39547385984793</v>
      </c>
      <c r="Y23" s="97">
        <v>953.87582658479892</v>
      </c>
      <c r="Z23" s="97">
        <f t="shared" si="25"/>
        <v>906.36246922825694</v>
      </c>
      <c r="AA23" s="97"/>
      <c r="AB23" s="244"/>
      <c r="AC23" s="97">
        <v>160.55421546435903</v>
      </c>
      <c r="AD23" s="97">
        <v>405.350211667054</v>
      </c>
      <c r="AE23" s="97">
        <v>635.07549701542712</v>
      </c>
      <c r="AF23" s="97">
        <v>906.36246922825694</v>
      </c>
      <c r="AG23" s="97">
        <v>235.16348432634399</v>
      </c>
      <c r="AH23" s="97">
        <v>471.31442399042191</v>
      </c>
      <c r="AI23" s="97"/>
      <c r="AJ23" s="97"/>
      <c r="AK23" s="107"/>
      <c r="AL23" s="97">
        <f t="shared" si="26"/>
        <v>160.55421546435903</v>
      </c>
      <c r="AM23" s="97">
        <f t="shared" si="30"/>
        <v>244.79599620269497</v>
      </c>
      <c r="AN23" s="97">
        <f t="shared" si="30"/>
        <v>229.72528534837312</v>
      </c>
      <c r="AO23" s="97">
        <f t="shared" si="30"/>
        <v>271.28697221282982</v>
      </c>
      <c r="AP23" s="97">
        <f t="shared" si="28"/>
        <v>235.16348432634399</v>
      </c>
      <c r="AQ23" s="97">
        <f t="shared" si="30"/>
        <v>236.15093966407792</v>
      </c>
      <c r="AR23" s="97"/>
      <c r="AS23" s="97"/>
      <c r="AT23" s="107"/>
      <c r="AU23" s="64"/>
    </row>
    <row r="24" spans="2:47" s="58" customFormat="1" ht="15" customHeight="1" outlineLevel="1" x14ac:dyDescent="0.35">
      <c r="B24" s="193" t="s">
        <v>338</v>
      </c>
      <c r="C24" s="97" t="s">
        <v>11</v>
      </c>
      <c r="D24" s="97" t="s">
        <v>11</v>
      </c>
      <c r="E24" s="97" t="s">
        <v>11</v>
      </c>
      <c r="F24" s="97" t="s">
        <v>11</v>
      </c>
      <c r="G24" s="97" t="s">
        <v>11</v>
      </c>
      <c r="H24" s="97" t="s">
        <v>11</v>
      </c>
      <c r="I24" s="97" t="s">
        <v>11</v>
      </c>
      <c r="J24" s="97" t="s">
        <v>11</v>
      </c>
      <c r="K24" s="97" t="s">
        <v>11</v>
      </c>
      <c r="L24" s="97" t="s">
        <v>11</v>
      </c>
      <c r="M24" s="97" t="s">
        <v>11</v>
      </c>
      <c r="N24" s="97" t="s">
        <v>11</v>
      </c>
      <c r="O24" s="97" t="s">
        <v>11</v>
      </c>
      <c r="P24" s="97" t="s">
        <v>11</v>
      </c>
      <c r="Q24" s="97" t="s">
        <v>11</v>
      </c>
      <c r="R24" s="97" t="s">
        <v>11</v>
      </c>
      <c r="S24" s="97" t="s">
        <v>11</v>
      </c>
      <c r="T24" s="97">
        <v>36.349260732756193</v>
      </c>
      <c r="U24" s="97">
        <v>36.349260732756193</v>
      </c>
      <c r="V24" s="97">
        <v>25.498776675874296</v>
      </c>
      <c r="W24" s="97">
        <v>55.662026800350532</v>
      </c>
      <c r="X24" s="97">
        <v>44.45212007171267</v>
      </c>
      <c r="Y24" s="97">
        <v>82.056015774968273</v>
      </c>
      <c r="Z24" s="97">
        <f t="shared" si="25"/>
        <v>34.365139650687979</v>
      </c>
      <c r="AA24" s="97"/>
      <c r="AB24" s="244"/>
      <c r="AC24" s="97">
        <v>3.6327797086370879</v>
      </c>
      <c r="AD24" s="97">
        <v>49.791747636402761</v>
      </c>
      <c r="AE24" s="97">
        <v>76.369619800137343</v>
      </c>
      <c r="AF24" s="97">
        <v>34.365139650687979</v>
      </c>
      <c r="AG24" s="97">
        <v>15.839167287467006</v>
      </c>
      <c r="AH24" s="97">
        <v>13.313995966889706</v>
      </c>
      <c r="AI24" s="97"/>
      <c r="AJ24" s="97"/>
      <c r="AK24" s="107"/>
      <c r="AL24" s="97">
        <f t="shared" si="26"/>
        <v>3.6327797086370879</v>
      </c>
      <c r="AM24" s="97">
        <f t="shared" si="30"/>
        <v>46.158967927765673</v>
      </c>
      <c r="AN24" s="97">
        <f t="shared" si="30"/>
        <v>26.577872163734583</v>
      </c>
      <c r="AO24" s="97">
        <f t="shared" si="30"/>
        <v>-42.004480149449364</v>
      </c>
      <c r="AP24" s="97">
        <f t="shared" si="28"/>
        <v>15.839167287467006</v>
      </c>
      <c r="AQ24" s="489">
        <f>+AH24-AG24</f>
        <v>-2.5251713205773001</v>
      </c>
      <c r="AR24" s="97"/>
      <c r="AS24" s="97"/>
      <c r="AT24" s="107"/>
      <c r="AU24" s="64"/>
    </row>
    <row r="25" spans="2:47" ht="15" customHeight="1" x14ac:dyDescent="0.35">
      <c r="B25" t="s">
        <v>24</v>
      </c>
      <c r="C25" s="245" t="s">
        <v>11</v>
      </c>
      <c r="D25" s="245" t="s">
        <v>11</v>
      </c>
      <c r="E25" s="245" t="s">
        <v>11</v>
      </c>
      <c r="F25" s="245" t="s">
        <v>11</v>
      </c>
      <c r="G25" s="245">
        <v>35.295335111166331</v>
      </c>
      <c r="H25" s="245">
        <v>245.32902327084196</v>
      </c>
      <c r="I25" s="245">
        <v>23.708090664098897</v>
      </c>
      <c r="J25" s="245">
        <v>34.6867815356607</v>
      </c>
      <c r="K25" s="245">
        <v>25.152407652294301</v>
      </c>
      <c r="L25" s="245">
        <v>23.470024136642898</v>
      </c>
      <c r="M25" s="245">
        <v>19.477160734264601</v>
      </c>
      <c r="N25" s="245">
        <v>23.777080426121199</v>
      </c>
      <c r="O25" s="245">
        <v>-14.165549793519</v>
      </c>
      <c r="P25" s="245">
        <v>15.093776135408</v>
      </c>
      <c r="Q25" s="245">
        <v>-23.898775530068001</v>
      </c>
      <c r="R25" s="245">
        <v>-22.061984462392999</v>
      </c>
      <c r="S25" s="245">
        <v>11.520583613466</v>
      </c>
      <c r="T25" s="245">
        <v>10.857528404937998</v>
      </c>
      <c r="U25" s="244">
        <v>25.010804512674998</v>
      </c>
      <c r="V25" s="244">
        <v>3.2574351240000947</v>
      </c>
      <c r="W25" s="244">
        <v>108.1060566580002</v>
      </c>
      <c r="X25" s="244">
        <v>239.42958149759698</v>
      </c>
      <c r="Y25" s="244">
        <v>77.711735938261853</v>
      </c>
      <c r="Z25" s="244">
        <f t="shared" si="25"/>
        <v>-34.852341771961193</v>
      </c>
      <c r="AA25" s="244"/>
      <c r="AB25" s="244"/>
      <c r="AC25" s="244">
        <v>25.455270660729074</v>
      </c>
      <c r="AD25" s="244">
        <v>67.946592141273271</v>
      </c>
      <c r="AE25" s="244">
        <v>90.416891362608993</v>
      </c>
      <c r="AF25" s="244">
        <v>-34.852341771961193</v>
      </c>
      <c r="AG25" s="244">
        <v>40.934207768032977</v>
      </c>
      <c r="AH25" s="244">
        <v>41.101968798834925</v>
      </c>
      <c r="AI25" s="244"/>
      <c r="AJ25" s="244"/>
      <c r="AL25" s="244">
        <f t="shared" si="26"/>
        <v>25.455270660729074</v>
      </c>
      <c r="AM25" s="244">
        <f t="shared" ref="AM25:AM34" si="31">AD25-AC25</f>
        <v>42.491321480544201</v>
      </c>
      <c r="AN25" s="244">
        <f t="shared" ref="AN25:AN34" si="32">AE25-AD25</f>
        <v>22.470299221335722</v>
      </c>
      <c r="AO25" s="244">
        <f t="shared" ref="AO25:AQ34" si="33">AF25-AE25</f>
        <v>-125.26923313457019</v>
      </c>
      <c r="AP25" s="244">
        <f t="shared" si="28"/>
        <v>40.934207768032977</v>
      </c>
      <c r="AQ25" s="244">
        <f t="shared" si="33"/>
        <v>0.16776103080194815</v>
      </c>
      <c r="AR25" s="244"/>
      <c r="AS25" s="244"/>
      <c r="AU25" s="64"/>
    </row>
    <row r="26" spans="2:47" s="58" customFormat="1" ht="15" customHeight="1" outlineLevel="1" x14ac:dyDescent="0.35">
      <c r="B26" s="193" t="s">
        <v>22</v>
      </c>
      <c r="C26" s="249" t="s">
        <v>11</v>
      </c>
      <c r="D26" s="249" t="s">
        <v>11</v>
      </c>
      <c r="E26" s="249" t="s">
        <v>11</v>
      </c>
      <c r="F26" s="249" t="s">
        <v>11</v>
      </c>
      <c r="G26" s="249" t="s">
        <v>11</v>
      </c>
      <c r="H26" s="249" t="s">
        <v>11</v>
      </c>
      <c r="I26" s="249" t="s">
        <v>11</v>
      </c>
      <c r="J26" s="249" t="s">
        <v>11</v>
      </c>
      <c r="K26" s="249" t="s">
        <v>11</v>
      </c>
      <c r="L26" s="249" t="s">
        <v>11</v>
      </c>
      <c r="M26" s="249" t="s">
        <v>11</v>
      </c>
      <c r="N26" s="249" t="s">
        <v>11</v>
      </c>
      <c r="O26" s="249" t="s">
        <v>11</v>
      </c>
      <c r="P26" s="249" t="s">
        <v>11</v>
      </c>
      <c r="Q26" s="249" t="s">
        <v>11</v>
      </c>
      <c r="R26" s="249" t="s">
        <v>11</v>
      </c>
      <c r="S26" s="249" t="s">
        <v>11</v>
      </c>
      <c r="T26" s="249" t="s">
        <v>11</v>
      </c>
      <c r="U26" s="249" t="s">
        <v>11</v>
      </c>
      <c r="V26" s="97">
        <v>2.563960278406781</v>
      </c>
      <c r="W26" s="97">
        <v>68.395206470397</v>
      </c>
      <c r="X26" s="97">
        <v>186.12315538201497</v>
      </c>
      <c r="Y26" s="97">
        <v>26.435202801905</v>
      </c>
      <c r="Z26" s="97">
        <f t="shared" si="25"/>
        <v>76.890444147336012</v>
      </c>
      <c r="AA26" s="97"/>
      <c r="AB26" s="244"/>
      <c r="AC26" s="97">
        <v>20.637134521644001</v>
      </c>
      <c r="AD26" s="97">
        <v>35.207030058545996</v>
      </c>
      <c r="AE26" s="97">
        <v>53.700378269612997</v>
      </c>
      <c r="AF26" s="97">
        <v>76.890444147336012</v>
      </c>
      <c r="AG26" s="97">
        <v>18.556123625615001</v>
      </c>
      <c r="AH26" s="97">
        <v>32.973236761252004</v>
      </c>
      <c r="AI26" s="97"/>
      <c r="AJ26" s="97"/>
      <c r="AK26" s="107"/>
      <c r="AL26" s="97">
        <f t="shared" si="26"/>
        <v>20.637134521644001</v>
      </c>
      <c r="AM26" s="97">
        <f t="shared" si="31"/>
        <v>14.569895536901996</v>
      </c>
      <c r="AN26" s="97">
        <f t="shared" si="32"/>
        <v>18.493348211067001</v>
      </c>
      <c r="AO26" s="97">
        <f t="shared" si="33"/>
        <v>23.190065877723015</v>
      </c>
      <c r="AP26" s="97">
        <f t="shared" si="28"/>
        <v>18.556123625615001</v>
      </c>
      <c r="AQ26" s="97">
        <f t="shared" si="33"/>
        <v>14.417113135637003</v>
      </c>
      <c r="AR26" s="97"/>
      <c r="AS26" s="97"/>
      <c r="AT26" s="107"/>
      <c r="AU26" s="64"/>
    </row>
    <row r="27" spans="2:47" s="58" customFormat="1" ht="15" customHeight="1" outlineLevel="1" x14ac:dyDescent="0.35">
      <c r="B27" s="193" t="s">
        <v>117</v>
      </c>
      <c r="C27" s="249" t="s">
        <v>11</v>
      </c>
      <c r="D27" s="249" t="s">
        <v>11</v>
      </c>
      <c r="E27" s="249" t="s">
        <v>11</v>
      </c>
      <c r="F27" s="249" t="s">
        <v>11</v>
      </c>
      <c r="G27" s="249" t="s">
        <v>11</v>
      </c>
      <c r="H27" s="249" t="s">
        <v>11</v>
      </c>
      <c r="I27" s="249" t="s">
        <v>11</v>
      </c>
      <c r="J27" s="249" t="s">
        <v>11</v>
      </c>
      <c r="K27" s="249" t="s">
        <v>11</v>
      </c>
      <c r="L27" s="249" t="s">
        <v>11</v>
      </c>
      <c r="M27" s="249" t="s">
        <v>11</v>
      </c>
      <c r="N27" s="249" t="s">
        <v>11</v>
      </c>
      <c r="O27" s="249" t="s">
        <v>11</v>
      </c>
      <c r="P27" s="249" t="s">
        <v>11</v>
      </c>
      <c r="Q27" s="249" t="s">
        <v>11</v>
      </c>
      <c r="R27" s="249" t="s">
        <v>11</v>
      </c>
      <c r="S27" s="249" t="s">
        <v>11</v>
      </c>
      <c r="T27" s="249" t="s">
        <v>11</v>
      </c>
      <c r="U27" s="249" t="s">
        <v>11</v>
      </c>
      <c r="V27" s="97">
        <v>2.3815595561334604</v>
      </c>
      <c r="W27" s="97">
        <v>0.25555322000000003</v>
      </c>
      <c r="X27" s="97">
        <v>0.317667851838</v>
      </c>
      <c r="Y27" s="97">
        <v>9.5560140000000002E-2</v>
      </c>
      <c r="Z27" s="97">
        <f t="shared" si="25"/>
        <v>31.898508411569001</v>
      </c>
      <c r="AA27" s="97"/>
      <c r="AB27" s="244"/>
      <c r="AC27" s="97">
        <v>5.223462550911</v>
      </c>
      <c r="AD27" s="97">
        <v>18.530003096784</v>
      </c>
      <c r="AE27" s="97">
        <v>26.728886992970001</v>
      </c>
      <c r="AF27" s="97">
        <v>31.898508411569001</v>
      </c>
      <c r="AG27" s="97">
        <v>7.8574566041630005</v>
      </c>
      <c r="AH27" s="97">
        <v>20.624814717160003</v>
      </c>
      <c r="AI27" s="97"/>
      <c r="AJ27" s="97"/>
      <c r="AK27" s="107"/>
      <c r="AL27" s="97">
        <f t="shared" si="26"/>
        <v>5.223462550911</v>
      </c>
      <c r="AM27" s="97">
        <f t="shared" si="31"/>
        <v>13.306540545873</v>
      </c>
      <c r="AN27" s="97">
        <f t="shared" si="32"/>
        <v>8.1988838961860004</v>
      </c>
      <c r="AO27" s="97">
        <f t="shared" si="33"/>
        <v>5.1696214185990002</v>
      </c>
      <c r="AP27" s="97">
        <f t="shared" si="28"/>
        <v>7.8574566041630005</v>
      </c>
      <c r="AQ27" s="97">
        <f t="shared" si="33"/>
        <v>12.767358112997002</v>
      </c>
      <c r="AR27" s="97"/>
      <c r="AS27" s="97"/>
      <c r="AT27" s="107"/>
      <c r="AU27" s="64"/>
    </row>
    <row r="28" spans="2:47" s="58" customFormat="1" ht="15" customHeight="1" outlineLevel="1" x14ac:dyDescent="0.35">
      <c r="B28" s="193" t="s">
        <v>338</v>
      </c>
      <c r="C28" s="249" t="s">
        <v>11</v>
      </c>
      <c r="D28" s="249" t="s">
        <v>11</v>
      </c>
      <c r="E28" s="249" t="s">
        <v>11</v>
      </c>
      <c r="F28" s="249" t="s">
        <v>11</v>
      </c>
      <c r="G28" s="249" t="s">
        <v>11</v>
      </c>
      <c r="H28" s="249" t="s">
        <v>11</v>
      </c>
      <c r="I28" s="249" t="s">
        <v>11</v>
      </c>
      <c r="J28" s="249" t="s">
        <v>11</v>
      </c>
      <c r="K28" s="249" t="s">
        <v>11</v>
      </c>
      <c r="L28" s="249" t="s">
        <v>11</v>
      </c>
      <c r="M28" s="249" t="s">
        <v>11</v>
      </c>
      <c r="N28" s="249" t="s">
        <v>11</v>
      </c>
      <c r="O28" s="249" t="s">
        <v>11</v>
      </c>
      <c r="P28" s="249" t="s">
        <v>11</v>
      </c>
      <c r="Q28" s="249" t="s">
        <v>11</v>
      </c>
      <c r="R28" s="249" t="s">
        <v>11</v>
      </c>
      <c r="S28" s="249" t="s">
        <v>11</v>
      </c>
      <c r="T28" s="249" t="s">
        <v>11</v>
      </c>
      <c r="U28" s="249" t="s">
        <v>11</v>
      </c>
      <c r="V28" s="97">
        <v>-1.6880847105401466</v>
      </c>
      <c r="W28" s="97">
        <v>39.455296967603203</v>
      </c>
      <c r="X28" s="97">
        <v>52.988758263744018</v>
      </c>
      <c r="Y28" s="97">
        <v>51.180972996356857</v>
      </c>
      <c r="Z28" s="97">
        <f t="shared" si="25"/>
        <v>-143.6412943308662</v>
      </c>
      <c r="AA28" s="97"/>
      <c r="AB28" s="244"/>
      <c r="AC28" s="97">
        <v>-0.40532641182592855</v>
      </c>
      <c r="AD28" s="97">
        <v>14.209558985943275</v>
      </c>
      <c r="AE28" s="97">
        <v>9.9876261000259916</v>
      </c>
      <c r="AF28" s="97">
        <v>-143.6412943308662</v>
      </c>
      <c r="AG28" s="97">
        <v>14.520627538254974</v>
      </c>
      <c r="AH28" s="97">
        <v>-12.496082679577079</v>
      </c>
      <c r="AI28" s="97"/>
      <c r="AJ28" s="97"/>
      <c r="AK28" s="107"/>
      <c r="AL28" s="97">
        <f t="shared" si="26"/>
        <v>-0.40532641182592855</v>
      </c>
      <c r="AM28" s="97">
        <f t="shared" si="31"/>
        <v>14.614885397769203</v>
      </c>
      <c r="AN28" s="97">
        <f t="shared" si="32"/>
        <v>-4.2219328859172833</v>
      </c>
      <c r="AO28" s="97">
        <f t="shared" si="33"/>
        <v>-153.62892043089221</v>
      </c>
      <c r="AP28" s="97">
        <f t="shared" si="28"/>
        <v>14.520627538254974</v>
      </c>
      <c r="AQ28" s="97">
        <f t="shared" si="33"/>
        <v>-27.016710217832053</v>
      </c>
      <c r="AR28" s="97"/>
      <c r="AS28" s="97"/>
      <c r="AT28" s="107"/>
      <c r="AU28" s="64"/>
    </row>
    <row r="29" spans="2:47" ht="15" customHeight="1" x14ac:dyDescent="0.35">
      <c r="B29" s="6" t="s">
        <v>148</v>
      </c>
      <c r="C29" s="250">
        <v>1454.2</v>
      </c>
      <c r="D29" s="250">
        <v>1483.8</v>
      </c>
      <c r="E29" s="250">
        <v>1827</v>
      </c>
      <c r="F29" s="250">
        <v>1968</v>
      </c>
      <c r="G29" s="250">
        <v>2047.5</v>
      </c>
      <c r="H29" s="250">
        <v>2305.4</v>
      </c>
      <c r="I29" s="250">
        <v>2628.2742119999998</v>
      </c>
      <c r="J29" s="250">
        <v>3154.9357009999999</v>
      </c>
      <c r="K29" s="250">
        <v>3362.9484349999998</v>
      </c>
      <c r="L29" s="250">
        <v>3612.809808</v>
      </c>
      <c r="M29" s="250">
        <v>3755.5876669999998</v>
      </c>
      <c r="N29" s="250">
        <v>3628.4575359999999</v>
      </c>
      <c r="O29" s="250">
        <v>3598.0093710000001</v>
      </c>
      <c r="P29" s="250">
        <v>3642.3926979072326</v>
      </c>
      <c r="Q29" s="250">
        <v>3923.9583122898698</v>
      </c>
      <c r="R29" s="250">
        <v>3759.307455204339</v>
      </c>
      <c r="S29" s="250">
        <v>3989.9482411340646</v>
      </c>
      <c r="T29" s="250">
        <v>3317.1293325296206</v>
      </c>
      <c r="U29" s="250">
        <v>3730.6276583605331</v>
      </c>
      <c r="V29" s="250">
        <v>3949.9625844909988</v>
      </c>
      <c r="W29" s="250">
        <v>3723.0500326669921</v>
      </c>
      <c r="X29" s="250">
        <v>4523.5388726007122</v>
      </c>
      <c r="Y29" s="250">
        <v>5020.0255202586986</v>
      </c>
      <c r="Z29" s="250">
        <f t="shared" si="25"/>
        <v>4801.101206702112</v>
      </c>
      <c r="AA29" s="250"/>
      <c r="AB29" s="244"/>
      <c r="AC29" s="250">
        <v>1340.7289388081538</v>
      </c>
      <c r="AD29" s="250">
        <v>2689.8848140708542</v>
      </c>
      <c r="AE29" s="250">
        <v>3898.97653112432</v>
      </c>
      <c r="AF29" s="250">
        <v>4801.101206702112</v>
      </c>
      <c r="AG29" s="250">
        <v>1420.74565879232</v>
      </c>
      <c r="AH29" s="250">
        <v>2581.8466244772194</v>
      </c>
      <c r="AI29" s="250"/>
      <c r="AJ29" s="250"/>
      <c r="AL29" s="250">
        <f t="shared" si="26"/>
        <v>1340.7289388081538</v>
      </c>
      <c r="AM29" s="250">
        <f t="shared" si="31"/>
        <v>1349.1558752627004</v>
      </c>
      <c r="AN29" s="250">
        <f t="shared" si="32"/>
        <v>1209.0917170534658</v>
      </c>
      <c r="AO29" s="250">
        <f t="shared" si="33"/>
        <v>902.124675577792</v>
      </c>
      <c r="AP29" s="250">
        <f t="shared" si="28"/>
        <v>1420.74565879232</v>
      </c>
      <c r="AQ29" s="250">
        <f t="shared" si="33"/>
        <v>1161.1009656848994</v>
      </c>
      <c r="AR29" s="250"/>
      <c r="AS29" s="250"/>
      <c r="AU29" s="64"/>
    </row>
    <row r="30" spans="2:47" s="58" customFormat="1" ht="15" customHeight="1" outlineLevel="1" x14ac:dyDescent="0.35">
      <c r="B30" s="193" t="s">
        <v>22</v>
      </c>
      <c r="C30" s="97" t="s">
        <v>11</v>
      </c>
      <c r="D30" s="97" t="s">
        <v>11</v>
      </c>
      <c r="E30" s="97" t="s">
        <v>11</v>
      </c>
      <c r="F30" s="97" t="s">
        <v>11</v>
      </c>
      <c r="G30" s="97" t="s">
        <v>11</v>
      </c>
      <c r="H30" s="97" t="s">
        <v>11</v>
      </c>
      <c r="I30" s="97" t="s">
        <v>11</v>
      </c>
      <c r="J30" s="97" t="s">
        <v>11</v>
      </c>
      <c r="K30" s="97" t="s">
        <v>11</v>
      </c>
      <c r="L30" s="97" t="s">
        <v>11</v>
      </c>
      <c r="M30" s="97" t="s">
        <v>11</v>
      </c>
      <c r="N30" s="97" t="s">
        <v>11</v>
      </c>
      <c r="O30" s="97" t="s">
        <v>11</v>
      </c>
      <c r="P30" s="97" t="s">
        <v>11</v>
      </c>
      <c r="Q30" s="97" t="s">
        <v>11</v>
      </c>
      <c r="R30" s="97" t="s">
        <v>11</v>
      </c>
      <c r="S30" s="97" t="s">
        <v>11</v>
      </c>
      <c r="T30" s="97">
        <v>2508.8918557380612</v>
      </c>
      <c r="U30" s="97">
        <v>2776.9297831066037</v>
      </c>
      <c r="V30" s="97">
        <v>3088.9923197362546</v>
      </c>
      <c r="W30" s="97">
        <v>2416.0892459815182</v>
      </c>
      <c r="X30" s="97">
        <v>3013.6177580252111</v>
      </c>
      <c r="Y30" s="97">
        <v>3551.8221490212622</v>
      </c>
      <c r="Z30" s="97">
        <f t="shared" si="25"/>
        <v>3328.6693825010661</v>
      </c>
      <c r="AA30" s="97"/>
      <c r="AB30" s="244"/>
      <c r="AC30" s="97">
        <v>865.01919163333719</v>
      </c>
      <c r="AD30" s="97">
        <v>1846.7725718283441</v>
      </c>
      <c r="AE30" s="97">
        <v>2634.1089474791961</v>
      </c>
      <c r="AF30" s="97">
        <v>3328.6693825010661</v>
      </c>
      <c r="AG30" s="97">
        <v>996.36383788864759</v>
      </c>
      <c r="AH30" s="97">
        <v>1802.5499870952212</v>
      </c>
      <c r="AI30" s="97"/>
      <c r="AJ30" s="97"/>
      <c r="AK30" s="107"/>
      <c r="AL30" s="97">
        <f t="shared" si="26"/>
        <v>865.01919163333719</v>
      </c>
      <c r="AM30" s="97">
        <f t="shared" si="31"/>
        <v>981.75338019500691</v>
      </c>
      <c r="AN30" s="97">
        <f t="shared" si="32"/>
        <v>787.33637565085201</v>
      </c>
      <c r="AO30" s="97">
        <f t="shared" si="33"/>
        <v>694.56043502187003</v>
      </c>
      <c r="AP30" s="97">
        <f t="shared" si="28"/>
        <v>996.36383788864759</v>
      </c>
      <c r="AQ30" s="97">
        <f t="shared" si="33"/>
        <v>806.18614920657365</v>
      </c>
      <c r="AR30" s="97"/>
      <c r="AS30" s="97"/>
      <c r="AT30" s="107"/>
      <c r="AU30" s="64"/>
    </row>
    <row r="31" spans="2:47" s="58" customFormat="1" ht="15" customHeight="1" outlineLevel="1" x14ac:dyDescent="0.35">
      <c r="B31" s="193" t="s">
        <v>117</v>
      </c>
      <c r="C31" s="97" t="s">
        <v>11</v>
      </c>
      <c r="D31" s="97" t="s">
        <v>11</v>
      </c>
      <c r="E31" s="97" t="s">
        <v>11</v>
      </c>
      <c r="F31" s="97" t="s">
        <v>11</v>
      </c>
      <c r="G31" s="97" t="s">
        <v>11</v>
      </c>
      <c r="H31" s="97" t="s">
        <v>11</v>
      </c>
      <c r="I31" s="97" t="s">
        <v>11</v>
      </c>
      <c r="J31" s="97" t="s">
        <v>11</v>
      </c>
      <c r="K31" s="97" t="s">
        <v>11</v>
      </c>
      <c r="L31" s="97" t="s">
        <v>11</v>
      </c>
      <c r="M31" s="97" t="s">
        <v>11</v>
      </c>
      <c r="N31" s="97" t="s">
        <v>11</v>
      </c>
      <c r="O31" s="97" t="s">
        <v>11</v>
      </c>
      <c r="P31" s="97" t="s">
        <v>11</v>
      </c>
      <c r="Q31" s="97" t="s">
        <v>11</v>
      </c>
      <c r="R31" s="97" t="s">
        <v>11</v>
      </c>
      <c r="S31" s="97" t="s">
        <v>11</v>
      </c>
      <c r="T31" s="97">
        <v>831.04841438653852</v>
      </c>
      <c r="U31" s="97">
        <v>996.96800933368093</v>
      </c>
      <c r="V31" s="97">
        <v>907.50198161450226</v>
      </c>
      <c r="W31" s="97">
        <v>1327.1178949812515</v>
      </c>
      <c r="X31" s="97">
        <v>1505.6993120151105</v>
      </c>
      <c r="Y31" s="97">
        <v>1500.6259671897819</v>
      </c>
      <c r="Z31" s="97">
        <f t="shared" si="25"/>
        <v>1590.4901468151918</v>
      </c>
      <c r="AA31" s="97"/>
      <c r="AB31" s="244"/>
      <c r="AC31" s="97">
        <v>473.2391872131509</v>
      </c>
      <c r="AD31" s="97">
        <v>836.83506747787271</v>
      </c>
      <c r="AE31" s="97">
        <v>1268.8179938757755</v>
      </c>
      <c r="AF31" s="97">
        <v>1590.4901468151918</v>
      </c>
      <c r="AG31" s="97">
        <v>401.38565932171315</v>
      </c>
      <c r="AH31" s="97">
        <v>765.11596187098974</v>
      </c>
      <c r="AI31" s="97"/>
      <c r="AJ31" s="97"/>
      <c r="AK31" s="107"/>
      <c r="AL31" s="97">
        <f t="shared" si="26"/>
        <v>473.2391872131509</v>
      </c>
      <c r="AM31" s="97">
        <f t="shared" si="31"/>
        <v>363.59588026472181</v>
      </c>
      <c r="AN31" s="97">
        <f t="shared" si="32"/>
        <v>431.98292639790282</v>
      </c>
      <c r="AO31" s="97">
        <f t="shared" si="33"/>
        <v>321.67215293941626</v>
      </c>
      <c r="AP31" s="97">
        <f t="shared" si="28"/>
        <v>401.38565932171315</v>
      </c>
      <c r="AQ31" s="97">
        <f t="shared" si="33"/>
        <v>363.73030254927659</v>
      </c>
      <c r="AR31" s="97"/>
      <c r="AS31" s="97"/>
      <c r="AT31" s="107"/>
      <c r="AU31" s="64"/>
    </row>
    <row r="32" spans="2:47" s="58" customFormat="1" ht="15" customHeight="1" outlineLevel="1" x14ac:dyDescent="0.35">
      <c r="B32" s="193" t="s">
        <v>338</v>
      </c>
      <c r="C32" s="97" t="s">
        <v>11</v>
      </c>
      <c r="D32" s="97" t="s">
        <v>11</v>
      </c>
      <c r="E32" s="97" t="s">
        <v>11</v>
      </c>
      <c r="F32" s="97" t="s">
        <v>11</v>
      </c>
      <c r="G32" s="97" t="s">
        <v>11</v>
      </c>
      <c r="H32" s="97" t="s">
        <v>11</v>
      </c>
      <c r="I32" s="97" t="s">
        <v>11</v>
      </c>
      <c r="J32" s="97" t="s">
        <v>11</v>
      </c>
      <c r="K32" s="97" t="s">
        <v>11</v>
      </c>
      <c r="L32" s="97" t="s">
        <v>11</v>
      </c>
      <c r="M32" s="97" t="s">
        <v>11</v>
      </c>
      <c r="N32" s="97" t="s">
        <v>11</v>
      </c>
      <c r="O32" s="97" t="s">
        <v>11</v>
      </c>
      <c r="P32" s="97" t="s">
        <v>11</v>
      </c>
      <c r="Q32" s="97" t="s">
        <v>11</v>
      </c>
      <c r="R32" s="97" t="s">
        <v>11</v>
      </c>
      <c r="S32" s="97" t="s">
        <v>11</v>
      </c>
      <c r="T32" s="97">
        <v>-22.810937594978896</v>
      </c>
      <c r="U32" s="97">
        <v>-43.270134079751642</v>
      </c>
      <c r="V32" s="97">
        <v>-46.531716859758035</v>
      </c>
      <c r="W32" s="97">
        <v>-20.157108295777562</v>
      </c>
      <c r="X32" s="97">
        <v>4.2218025603906426</v>
      </c>
      <c r="Y32" s="97">
        <v>-32.422595952345546</v>
      </c>
      <c r="Z32" s="97">
        <f t="shared" si="25"/>
        <v>-118.05832261414616</v>
      </c>
      <c r="AA32" s="97"/>
      <c r="AB32" s="244"/>
      <c r="AC32" s="97">
        <v>2.4705599616656855</v>
      </c>
      <c r="AD32" s="97">
        <v>6.2771747646374934</v>
      </c>
      <c r="AE32" s="97">
        <v>-3.9504102306518689</v>
      </c>
      <c r="AF32" s="97">
        <v>-118.05832261414616</v>
      </c>
      <c r="AG32" s="97">
        <v>22.996161581959313</v>
      </c>
      <c r="AH32" s="97">
        <v>14.180675511008303</v>
      </c>
      <c r="AI32" s="97"/>
      <c r="AJ32" s="97"/>
      <c r="AK32" s="107"/>
      <c r="AL32" s="97">
        <f t="shared" si="26"/>
        <v>2.4705599616656855</v>
      </c>
      <c r="AM32" s="97">
        <f t="shared" si="31"/>
        <v>3.8066148029718079</v>
      </c>
      <c r="AN32" s="97">
        <f t="shared" si="32"/>
        <v>-10.227584995289362</v>
      </c>
      <c r="AO32" s="97">
        <f t="shared" si="33"/>
        <v>-114.10791238349429</v>
      </c>
      <c r="AP32" s="97">
        <f t="shared" si="28"/>
        <v>22.996161581959313</v>
      </c>
      <c r="AQ32" s="97">
        <f t="shared" si="33"/>
        <v>-8.8154860709510103</v>
      </c>
      <c r="AR32" s="97"/>
      <c r="AS32" s="97"/>
      <c r="AT32" s="107"/>
      <c r="AU32" s="64"/>
    </row>
    <row r="33" spans="2:47" ht="15" customHeight="1" x14ac:dyDescent="0.35">
      <c r="B33" s="229" t="s">
        <v>25</v>
      </c>
      <c r="C33" s="244" t="s">
        <v>11</v>
      </c>
      <c r="D33" s="244" t="s">
        <v>11</v>
      </c>
      <c r="E33" s="244" t="s">
        <v>11</v>
      </c>
      <c r="F33" s="244" t="s">
        <v>11</v>
      </c>
      <c r="G33" s="244" t="s">
        <v>11</v>
      </c>
      <c r="H33" s="244" t="s">
        <v>11</v>
      </c>
      <c r="I33" s="244" t="s">
        <v>11</v>
      </c>
      <c r="J33" s="244" t="s">
        <v>11</v>
      </c>
      <c r="K33" s="244" t="s">
        <v>11</v>
      </c>
      <c r="L33" s="244" t="s">
        <v>11</v>
      </c>
      <c r="M33" s="244" t="s">
        <v>11</v>
      </c>
      <c r="N33" s="244" t="s">
        <v>11</v>
      </c>
      <c r="O33" s="244" t="s">
        <v>11</v>
      </c>
      <c r="P33" s="244">
        <f>P29-P34</f>
        <v>211.39269790723256</v>
      </c>
      <c r="Q33" s="244">
        <f>Q29-Q34</f>
        <v>440.95831228986981</v>
      </c>
      <c r="R33" s="244">
        <v>61.307455204339</v>
      </c>
      <c r="S33" s="244">
        <v>466.94824113406497</v>
      </c>
      <c r="T33" s="244">
        <v>30.522707963519156</v>
      </c>
      <c r="U33" s="244">
        <v>-2.2593949925438825</v>
      </c>
      <c r="V33" s="244">
        <v>445.7083756337438</v>
      </c>
      <c r="W33" s="244">
        <v>-12.044400580000001</v>
      </c>
      <c r="X33" s="244">
        <v>1.0805361933971653</v>
      </c>
      <c r="Y33" s="244">
        <v>-3.228245974901256</v>
      </c>
      <c r="Z33" s="97">
        <f t="shared" si="25"/>
        <v>-152.83617253689772</v>
      </c>
      <c r="AA33" s="97"/>
      <c r="AB33" s="244"/>
      <c r="AC33" s="244">
        <v>-1.3456572700006291</v>
      </c>
      <c r="AD33" s="244">
        <v>19.533642029999555</v>
      </c>
      <c r="AE33" s="244">
        <v>19.533642030000465</v>
      </c>
      <c r="AF33" s="244">
        <v>-152.83617253689772</v>
      </c>
      <c r="AG33" s="244">
        <v>-3.964349989999846</v>
      </c>
      <c r="AH33" s="244">
        <v>-16.541987200000221</v>
      </c>
      <c r="AI33" s="244"/>
      <c r="AJ33" s="244"/>
      <c r="AL33" s="244">
        <f t="shared" si="26"/>
        <v>-1.3456572700006291</v>
      </c>
      <c r="AM33" s="244">
        <f t="shared" si="31"/>
        <v>20.879299300000184</v>
      </c>
      <c r="AN33" s="244">
        <f t="shared" si="32"/>
        <v>9.0949470177292824E-13</v>
      </c>
      <c r="AO33" s="244">
        <f t="shared" si="33"/>
        <v>-172.36981456689819</v>
      </c>
      <c r="AP33" s="244">
        <f t="shared" si="28"/>
        <v>-3.964349989999846</v>
      </c>
      <c r="AQ33" s="244">
        <f t="shared" si="33"/>
        <v>-12.577637210000375</v>
      </c>
      <c r="AR33" s="244"/>
      <c r="AS33" s="244"/>
      <c r="AU33" s="64"/>
    </row>
    <row r="34" spans="2:47" ht="15" customHeight="1" x14ac:dyDescent="0.35">
      <c r="B34" s="6" t="s">
        <v>26</v>
      </c>
      <c r="C34" s="244" t="s">
        <v>11</v>
      </c>
      <c r="D34" s="244" t="s">
        <v>11</v>
      </c>
      <c r="E34" s="244" t="s">
        <v>11</v>
      </c>
      <c r="F34" s="244" t="s">
        <v>11</v>
      </c>
      <c r="G34" s="244" t="s">
        <v>11</v>
      </c>
      <c r="H34" s="244" t="s">
        <v>11</v>
      </c>
      <c r="I34" s="244" t="s">
        <v>11</v>
      </c>
      <c r="J34" s="244" t="s">
        <v>11</v>
      </c>
      <c r="K34" s="244" t="s">
        <v>11</v>
      </c>
      <c r="L34" s="244" t="s">
        <v>11</v>
      </c>
      <c r="M34" s="244" t="s">
        <v>11</v>
      </c>
      <c r="N34" s="244" t="s">
        <v>11</v>
      </c>
      <c r="O34" s="244" t="s">
        <v>11</v>
      </c>
      <c r="P34" s="250">
        <v>3431</v>
      </c>
      <c r="Q34" s="250">
        <v>3483</v>
      </c>
      <c r="R34" s="250">
        <v>3698</v>
      </c>
      <c r="S34" s="250">
        <v>3523</v>
      </c>
      <c r="T34" s="250">
        <v>3286.6660797041832</v>
      </c>
      <c r="U34" s="250">
        <v>3732.8870533530867</v>
      </c>
      <c r="V34" s="250">
        <v>3504.254208857255</v>
      </c>
      <c r="W34" s="250">
        <v>3735.0944332469921</v>
      </c>
      <c r="X34" s="250">
        <v>4522.4583364073105</v>
      </c>
      <c r="Y34" s="250">
        <v>5023.2537662335926</v>
      </c>
      <c r="Z34" s="250">
        <f t="shared" si="25"/>
        <v>4953.9373792390097</v>
      </c>
      <c r="AA34" s="250"/>
      <c r="AB34" s="244"/>
      <c r="AC34" s="250">
        <v>1342.0745960781544</v>
      </c>
      <c r="AD34" s="250">
        <v>2670.3511720408546</v>
      </c>
      <c r="AE34" s="250">
        <v>3879.4428890943195</v>
      </c>
      <c r="AF34" s="250">
        <v>4953.9373792390097</v>
      </c>
      <c r="AG34" s="250">
        <v>1424.7100087823198</v>
      </c>
      <c r="AH34" s="250">
        <v>2598.3886116772196</v>
      </c>
      <c r="AI34" s="250"/>
      <c r="AJ34" s="250"/>
      <c r="AL34" s="250">
        <f t="shared" si="26"/>
        <v>1342.0745960781544</v>
      </c>
      <c r="AM34" s="250">
        <f t="shared" si="31"/>
        <v>1328.2765759627002</v>
      </c>
      <c r="AN34" s="250">
        <f t="shared" si="32"/>
        <v>1209.0917170534649</v>
      </c>
      <c r="AO34" s="250">
        <f t="shared" si="33"/>
        <v>1074.4944901446902</v>
      </c>
      <c r="AP34" s="250">
        <f t="shared" si="28"/>
        <v>1424.7100087823198</v>
      </c>
      <c r="AQ34" s="250">
        <f t="shared" si="33"/>
        <v>1173.6786028948998</v>
      </c>
      <c r="AR34" s="250"/>
      <c r="AS34" s="250"/>
      <c r="AU34" s="64"/>
    </row>
    <row r="35" spans="2:47" s="204" customFormat="1" ht="15" customHeight="1" x14ac:dyDescent="0.35">
      <c r="B35" s="451" t="s">
        <v>21</v>
      </c>
      <c r="C35" s="452" t="str">
        <f t="shared" ref="C35:X35" si="34">IFERROR(C34/B34-1,"-")</f>
        <v>-</v>
      </c>
      <c r="D35" s="452" t="str">
        <f t="shared" si="34"/>
        <v>-</v>
      </c>
      <c r="E35" s="452" t="str">
        <f t="shared" si="34"/>
        <v>-</v>
      </c>
      <c r="F35" s="452" t="str">
        <f t="shared" si="34"/>
        <v>-</v>
      </c>
      <c r="G35" s="452" t="str">
        <f t="shared" si="34"/>
        <v>-</v>
      </c>
      <c r="H35" s="452" t="str">
        <f t="shared" si="34"/>
        <v>-</v>
      </c>
      <c r="I35" s="452" t="str">
        <f t="shared" si="34"/>
        <v>-</v>
      </c>
      <c r="J35" s="452" t="str">
        <f t="shared" si="34"/>
        <v>-</v>
      </c>
      <c r="K35" s="452" t="str">
        <f t="shared" si="34"/>
        <v>-</v>
      </c>
      <c r="L35" s="452" t="str">
        <f t="shared" si="34"/>
        <v>-</v>
      </c>
      <c r="M35" s="452" t="str">
        <f t="shared" si="34"/>
        <v>-</v>
      </c>
      <c r="N35" s="452" t="str">
        <f t="shared" si="34"/>
        <v>-</v>
      </c>
      <c r="O35" s="452" t="str">
        <f t="shared" si="34"/>
        <v>-</v>
      </c>
      <c r="P35" s="452" t="str">
        <f t="shared" si="34"/>
        <v>-</v>
      </c>
      <c r="Q35" s="452">
        <f t="shared" si="34"/>
        <v>1.5155931215389051E-2</v>
      </c>
      <c r="R35" s="452">
        <f t="shared" si="34"/>
        <v>6.1728395061728447E-2</v>
      </c>
      <c r="S35" s="452">
        <f t="shared" si="34"/>
        <v>-4.7322877230935645E-2</v>
      </c>
      <c r="T35" s="452">
        <f t="shared" si="34"/>
        <v>-6.708314513080238E-2</v>
      </c>
      <c r="U35" s="452">
        <f t="shared" si="34"/>
        <v>0.13576705476848017</v>
      </c>
      <c r="V35" s="452">
        <f t="shared" si="34"/>
        <v>-6.1248262063129166E-2</v>
      </c>
      <c r="W35" s="251">
        <f t="shared" si="34"/>
        <v>6.587428041215504E-2</v>
      </c>
      <c r="X35" s="251">
        <f t="shared" si="34"/>
        <v>0.21080160548333104</v>
      </c>
      <c r="Y35" s="251">
        <f>IFERROR(Y34/X34-1,"-")</f>
        <v>0.11073522243305378</v>
      </c>
      <c r="Z35" s="251">
        <f>IFERROR(Z34/Y34-1,"-")</f>
        <v>-1.3799101184281959E-2</v>
      </c>
      <c r="AA35" s="473"/>
      <c r="AB35" s="244"/>
      <c r="AC35" s="251" t="str">
        <f>IFERROR(AC34/#REF!-1,"-")</f>
        <v>-</v>
      </c>
      <c r="AD35" s="251" t="str">
        <f>IFERROR(AD34/#REF!-1,"-")</f>
        <v>-</v>
      </c>
      <c r="AE35" s="251" t="str">
        <f>IFERROR(AE34/#REF!-1,"-")</f>
        <v>-</v>
      </c>
      <c r="AF35" s="251" t="str">
        <f>IFERROR(AF34/#REF!-1,"-")</f>
        <v>-</v>
      </c>
      <c r="AG35" s="251">
        <f>IFERROR(AG34/AC34-1,"-")</f>
        <v>6.1572890915039258E-2</v>
      </c>
      <c r="AH35" s="251">
        <f>IFERROR(AH34/AD34-1,"-")</f>
        <v>-2.6948725365074977E-2</v>
      </c>
      <c r="AI35" s="251"/>
      <c r="AJ35" s="251"/>
      <c r="AK35" s="454"/>
      <c r="AL35" s="251"/>
      <c r="AM35" s="251"/>
      <c r="AN35" s="251"/>
      <c r="AO35" s="251"/>
      <c r="AP35" s="251"/>
      <c r="AQ35" s="251"/>
      <c r="AR35" s="251"/>
      <c r="AS35" s="251"/>
      <c r="AT35" s="454"/>
    </row>
    <row r="36" spans="2:47" s="58" customFormat="1" ht="15" customHeight="1" outlineLevel="1" x14ac:dyDescent="0.35">
      <c r="B36" s="193" t="s">
        <v>22</v>
      </c>
      <c r="C36" s="97" t="s">
        <v>11</v>
      </c>
      <c r="D36" s="97" t="s">
        <v>11</v>
      </c>
      <c r="E36" s="97" t="s">
        <v>11</v>
      </c>
      <c r="F36" s="97" t="s">
        <v>11</v>
      </c>
      <c r="G36" s="97" t="s">
        <v>11</v>
      </c>
      <c r="H36" s="97" t="s">
        <v>11</v>
      </c>
      <c r="I36" s="97" t="s">
        <v>11</v>
      </c>
      <c r="J36" s="97" t="s">
        <v>11</v>
      </c>
      <c r="K36" s="97" t="s">
        <v>11</v>
      </c>
      <c r="L36" s="97" t="s">
        <v>11</v>
      </c>
      <c r="M36" s="97" t="s">
        <v>11</v>
      </c>
      <c r="N36" s="97" t="s">
        <v>11</v>
      </c>
      <c r="O36" s="97" t="s">
        <v>11</v>
      </c>
      <c r="P36" s="97" t="s">
        <v>11</v>
      </c>
      <c r="Q36" s="97" t="s">
        <v>11</v>
      </c>
      <c r="R36" s="97" t="s">
        <v>11</v>
      </c>
      <c r="S36" s="97" t="s">
        <v>11</v>
      </c>
      <c r="T36" s="97">
        <v>2458.8795343449428</v>
      </c>
      <c r="U36" s="97">
        <v>2770.4582321066036</v>
      </c>
      <c r="V36" s="97">
        <v>2655.1982243675166</v>
      </c>
      <c r="W36" s="97">
        <v>2414.0229308815278</v>
      </c>
      <c r="X36" s="97">
        <v>3026.1849405718085</v>
      </c>
      <c r="Y36" s="97">
        <v>3544.6024799961565</v>
      </c>
      <c r="Z36" s="97">
        <f t="shared" ref="Z36:Z47" si="35">AF36</f>
        <v>3335.5594059810669</v>
      </c>
      <c r="AA36" s="97"/>
      <c r="AB36" s="244"/>
      <c r="AC36" s="97">
        <v>865.52621684333712</v>
      </c>
      <c r="AD36" s="97">
        <v>1847.3102046583419</v>
      </c>
      <c r="AE36" s="97">
        <v>2634.6465803091965</v>
      </c>
      <c r="AF36" s="97">
        <v>3335.5594059810669</v>
      </c>
      <c r="AG36" s="97">
        <v>999.7870900086474</v>
      </c>
      <c r="AH36" s="97">
        <v>1805.9989822552216</v>
      </c>
      <c r="AI36" s="97"/>
      <c r="AJ36" s="97"/>
      <c r="AK36" s="107"/>
      <c r="AL36" s="97">
        <f t="shared" ref="AL36:AL47" si="36">AC36</f>
        <v>865.52621684333712</v>
      </c>
      <c r="AM36" s="97">
        <f t="shared" ref="AM36:AM47" si="37">AD36-AC36</f>
        <v>981.78398781500482</v>
      </c>
      <c r="AN36" s="97">
        <f t="shared" ref="AN36:AN47" si="38">AE36-AD36</f>
        <v>787.33637565085451</v>
      </c>
      <c r="AO36" s="97">
        <f t="shared" ref="AO36:AQ47" si="39">AF36-AE36</f>
        <v>700.91282567187045</v>
      </c>
      <c r="AP36" s="97">
        <f t="shared" ref="AP36:AP47" si="40">AG36</f>
        <v>999.7870900086474</v>
      </c>
      <c r="AQ36" s="97">
        <f t="shared" si="39"/>
        <v>806.21189224657417</v>
      </c>
      <c r="AR36" s="97"/>
      <c r="AS36" s="97"/>
      <c r="AT36" s="107"/>
      <c r="AU36" s="64"/>
    </row>
    <row r="37" spans="2:47" s="58" customFormat="1" ht="15" customHeight="1" outlineLevel="1" x14ac:dyDescent="0.35">
      <c r="B37" s="193" t="s">
        <v>117</v>
      </c>
      <c r="C37" s="97" t="s">
        <v>11</v>
      </c>
      <c r="D37" s="97" t="s">
        <v>11</v>
      </c>
      <c r="E37" s="97" t="s">
        <v>11</v>
      </c>
      <c r="F37" s="97" t="s">
        <v>11</v>
      </c>
      <c r="G37" s="97" t="s">
        <v>11</v>
      </c>
      <c r="H37" s="97" t="s">
        <v>11</v>
      </c>
      <c r="I37" s="97" t="s">
        <v>11</v>
      </c>
      <c r="J37" s="97" t="s">
        <v>11</v>
      </c>
      <c r="K37" s="97" t="s">
        <v>11</v>
      </c>
      <c r="L37" s="97" t="s">
        <v>11</v>
      </c>
      <c r="M37" s="97" t="s">
        <v>11</v>
      </c>
      <c r="N37" s="97" t="s">
        <v>11</v>
      </c>
      <c r="O37" s="97" t="s">
        <v>11</v>
      </c>
      <c r="P37" s="97" t="s">
        <v>11</v>
      </c>
      <c r="Q37" s="97" t="s">
        <v>11</v>
      </c>
      <c r="R37" s="97" t="s">
        <v>11</v>
      </c>
      <c r="S37" s="97" t="s">
        <v>11</v>
      </c>
      <c r="T37" s="97">
        <v>848.42003220704055</v>
      </c>
      <c r="U37" s="97">
        <v>1006.2678681468019</v>
      </c>
      <c r="V37" s="97">
        <v>888.96008744100448</v>
      </c>
      <c r="W37" s="97">
        <v>1339.8933689812507</v>
      </c>
      <c r="X37" s="97">
        <v>1504.3400054951105</v>
      </c>
      <c r="Y37" s="97">
        <v>1501.094967189782</v>
      </c>
      <c r="Z37" s="97">
        <f t="shared" si="35"/>
        <v>1606.9045111351913</v>
      </c>
      <c r="AA37" s="97"/>
      <c r="AB37" s="244"/>
      <c r="AC37" s="97">
        <v>473.862329663151</v>
      </c>
      <c r="AD37" s="97">
        <v>837.58182856787266</v>
      </c>
      <c r="AE37" s="97">
        <v>1269.5647549657756</v>
      </c>
      <c r="AF37" s="97">
        <v>1606.9045111351913</v>
      </c>
      <c r="AG37" s="97">
        <v>401.38565932171315</v>
      </c>
      <c r="AH37" s="97">
        <v>765.11596187098974</v>
      </c>
      <c r="AI37" s="97"/>
      <c r="AJ37" s="97"/>
      <c r="AK37" s="107"/>
      <c r="AL37" s="97">
        <f t="shared" si="36"/>
        <v>473.862329663151</v>
      </c>
      <c r="AM37" s="97">
        <f t="shared" si="37"/>
        <v>363.71949890472166</v>
      </c>
      <c r="AN37" s="97">
        <f t="shared" si="38"/>
        <v>431.98292639790293</v>
      </c>
      <c r="AO37" s="97">
        <f t="shared" si="39"/>
        <v>337.33975616941575</v>
      </c>
      <c r="AP37" s="97">
        <f t="shared" si="40"/>
        <v>401.38565932171315</v>
      </c>
      <c r="AQ37" s="97">
        <f t="shared" si="39"/>
        <v>363.73030254927659</v>
      </c>
      <c r="AR37" s="97"/>
      <c r="AS37" s="97"/>
      <c r="AT37" s="107"/>
      <c r="AU37" s="64"/>
    </row>
    <row r="38" spans="2:47" s="58" customFormat="1" ht="15" customHeight="1" outlineLevel="1" x14ac:dyDescent="0.35">
      <c r="B38" s="193" t="s">
        <v>338</v>
      </c>
      <c r="C38" s="97" t="s">
        <v>11</v>
      </c>
      <c r="D38" s="97" t="s">
        <v>11</v>
      </c>
      <c r="E38" s="97" t="s">
        <v>11</v>
      </c>
      <c r="F38" s="97" t="s">
        <v>11</v>
      </c>
      <c r="G38" s="97" t="s">
        <v>11</v>
      </c>
      <c r="H38" s="97" t="s">
        <v>11</v>
      </c>
      <c r="I38" s="97" t="s">
        <v>11</v>
      </c>
      <c r="J38" s="97" t="s">
        <v>11</v>
      </c>
      <c r="K38" s="97" t="s">
        <v>11</v>
      </c>
      <c r="L38" s="97" t="s">
        <v>11</v>
      </c>
      <c r="M38" s="97" t="s">
        <v>11</v>
      </c>
      <c r="N38" s="97" t="s">
        <v>11</v>
      </c>
      <c r="O38" s="97" t="s">
        <v>11</v>
      </c>
      <c r="P38" s="97" t="s">
        <v>11</v>
      </c>
      <c r="Q38" s="97" t="s">
        <v>11</v>
      </c>
      <c r="R38" s="97" t="s">
        <v>11</v>
      </c>
      <c r="S38" s="97" t="s">
        <v>11</v>
      </c>
      <c r="T38" s="97">
        <v>-20.633486847800736</v>
      </c>
      <c r="U38" s="97">
        <v>-43.832134079746389</v>
      </c>
      <c r="V38" s="97">
        <v>-39.904102951265941</v>
      </c>
      <c r="W38" s="97">
        <v>-18.821866615786348</v>
      </c>
      <c r="X38" s="97">
        <v>-8.06660965960873</v>
      </c>
      <c r="Y38" s="97">
        <f t="shared" ref="Y38" si="41">Y34-Y36-Y37</f>
        <v>-22.443680952345858</v>
      </c>
      <c r="Z38" s="97">
        <f t="shared" si="35"/>
        <v>11.473462122751471</v>
      </c>
      <c r="AA38" s="97"/>
      <c r="AB38" s="244"/>
      <c r="AC38" s="97">
        <f t="shared" ref="AC38:AG38" si="42">AC34-AC36-AC37</f>
        <v>2.686049571666274</v>
      </c>
      <c r="AD38" s="97">
        <f t="shared" si="42"/>
        <v>-14.540861185359972</v>
      </c>
      <c r="AE38" s="97">
        <f t="shared" si="42"/>
        <v>-24.768446180652518</v>
      </c>
      <c r="AF38" s="97">
        <f t="shared" si="42"/>
        <v>11.473462122751471</v>
      </c>
      <c r="AG38" s="97">
        <f t="shared" si="42"/>
        <v>23.537259451959301</v>
      </c>
      <c r="AH38" s="97">
        <f t="shared" ref="AH38" si="43">AH34-AH36-AH37</f>
        <v>27.273667551008316</v>
      </c>
      <c r="AI38" s="97"/>
      <c r="AJ38" s="97"/>
      <c r="AK38" s="107"/>
      <c r="AL38" s="97">
        <f t="shared" si="36"/>
        <v>2.686049571666274</v>
      </c>
      <c r="AM38" s="97">
        <f t="shared" si="37"/>
        <v>-17.226910757026246</v>
      </c>
      <c r="AN38" s="97">
        <f t="shared" si="38"/>
        <v>-10.227584995292545</v>
      </c>
      <c r="AO38" s="97">
        <f t="shared" si="39"/>
        <v>36.241908303403989</v>
      </c>
      <c r="AP38" s="97">
        <f t="shared" si="40"/>
        <v>23.537259451959301</v>
      </c>
      <c r="AQ38" s="97">
        <f t="shared" si="39"/>
        <v>3.7364080990490152</v>
      </c>
      <c r="AR38" s="97"/>
      <c r="AS38" s="97"/>
      <c r="AT38" s="107"/>
      <c r="AU38" s="64"/>
    </row>
    <row r="39" spans="2:47" ht="15" customHeight="1" x14ac:dyDescent="0.35">
      <c r="B39" t="s">
        <v>206</v>
      </c>
      <c r="C39" s="244" t="s">
        <v>11</v>
      </c>
      <c r="D39" s="244" t="s">
        <v>11</v>
      </c>
      <c r="E39" s="244" t="s">
        <v>11</v>
      </c>
      <c r="F39" s="244" t="s">
        <v>11</v>
      </c>
      <c r="G39" s="244">
        <v>12.473952948954901</v>
      </c>
      <c r="H39" s="244">
        <v>94.5635916049863</v>
      </c>
      <c r="I39" s="244">
        <v>42.095423840364006</v>
      </c>
      <c r="J39" s="244">
        <v>32.070845804675102</v>
      </c>
      <c r="K39" s="244">
        <v>74.685195697285494</v>
      </c>
      <c r="L39" s="244">
        <v>103.578076092635</v>
      </c>
      <c r="M39" s="244">
        <v>0.692391124158941</v>
      </c>
      <c r="N39" s="244">
        <v>16.055443762018399</v>
      </c>
      <c r="O39" s="244">
        <v>54.537937961331998</v>
      </c>
      <c r="P39" s="244">
        <v>52.095035862261</v>
      </c>
      <c r="Q39" s="244">
        <v>16.055744439426999</v>
      </c>
      <c r="R39" s="244">
        <v>-15.075603228012</v>
      </c>
      <c r="S39" s="244">
        <v>-3.6272114922459999</v>
      </c>
      <c r="T39" s="244">
        <v>287.93776320562205</v>
      </c>
      <c r="U39" s="244">
        <v>101.529997150849</v>
      </c>
      <c r="V39" s="244">
        <v>112.09326412099999</v>
      </c>
      <c r="W39" s="244">
        <v>60.510281386000017</v>
      </c>
      <c r="X39" s="244">
        <v>14.538787679175996</v>
      </c>
      <c r="Y39" s="244">
        <v>31.27192000737201</v>
      </c>
      <c r="Z39" s="97">
        <f t="shared" si="35"/>
        <v>166.57447482339299</v>
      </c>
      <c r="AA39" s="97"/>
      <c r="AB39" s="244"/>
      <c r="AC39" s="244">
        <v>2.0297041591790004</v>
      </c>
      <c r="AD39" s="244">
        <v>4.3387979792149975</v>
      </c>
      <c r="AE39" s="244">
        <v>6.5173703863729999</v>
      </c>
      <c r="AF39" s="244">
        <v>166.57447482339299</v>
      </c>
      <c r="AG39" s="244">
        <v>-5.4939113409340008</v>
      </c>
      <c r="AH39" s="244">
        <v>1.3300059206649979</v>
      </c>
      <c r="AI39" s="244"/>
      <c r="AJ39" s="244"/>
      <c r="AK39" s="244"/>
      <c r="AL39" s="244">
        <f t="shared" si="36"/>
        <v>2.0297041591790004</v>
      </c>
      <c r="AM39" s="244">
        <f t="shared" si="37"/>
        <v>2.3090938200359972</v>
      </c>
      <c r="AN39" s="244">
        <f t="shared" si="38"/>
        <v>2.1785724071580024</v>
      </c>
      <c r="AO39" s="244">
        <f t="shared" si="39"/>
        <v>160.05710443702</v>
      </c>
      <c r="AP39" s="244">
        <f t="shared" si="40"/>
        <v>-5.4939113409340008</v>
      </c>
      <c r="AQ39" s="490">
        <f t="shared" si="39"/>
        <v>6.8239172615989983</v>
      </c>
      <c r="AR39" s="244"/>
      <c r="AS39" s="244"/>
      <c r="AU39" s="64"/>
    </row>
    <row r="40" spans="2:47" ht="15" customHeight="1" outlineLevel="1" x14ac:dyDescent="0.35">
      <c r="B40" s="193" t="s">
        <v>22</v>
      </c>
      <c r="C40" s="97" t="s">
        <v>11</v>
      </c>
      <c r="D40" s="97" t="s">
        <v>11</v>
      </c>
      <c r="E40" s="97" t="s">
        <v>11</v>
      </c>
      <c r="F40" s="97" t="s">
        <v>11</v>
      </c>
      <c r="G40" s="97" t="s">
        <v>11</v>
      </c>
      <c r="H40" s="97" t="s">
        <v>11</v>
      </c>
      <c r="I40" s="97" t="s">
        <v>11</v>
      </c>
      <c r="J40" s="97" t="s">
        <v>11</v>
      </c>
      <c r="K40" s="97" t="s">
        <v>11</v>
      </c>
      <c r="L40" s="97" t="s">
        <v>11</v>
      </c>
      <c r="M40" s="97" t="s">
        <v>11</v>
      </c>
      <c r="N40" s="97" t="s">
        <v>11</v>
      </c>
      <c r="O40" s="97" t="s">
        <v>11</v>
      </c>
      <c r="P40" s="97" t="s">
        <v>11</v>
      </c>
      <c r="Q40" s="97" t="s">
        <v>11</v>
      </c>
      <c r="R40" s="97" t="s">
        <v>11</v>
      </c>
      <c r="S40" s="97" t="s">
        <v>11</v>
      </c>
      <c r="T40" s="97">
        <v>279.28758421124854</v>
      </c>
      <c r="U40" s="97">
        <v>87.820344176343397</v>
      </c>
      <c r="V40" s="97">
        <v>101.24540318760923</v>
      </c>
      <c r="W40" s="97">
        <v>51.348898860798002</v>
      </c>
      <c r="X40" s="97">
        <v>10.637679878179998</v>
      </c>
      <c r="Y40" s="97">
        <v>18.237621295225999</v>
      </c>
      <c r="Z40" s="97">
        <f t="shared" si="35"/>
        <v>133.63764638627399</v>
      </c>
      <c r="AA40" s="97"/>
      <c r="AB40" s="244"/>
      <c r="AC40" s="97">
        <v>-7.0792522377863011E-7</v>
      </c>
      <c r="AD40" s="97">
        <v>-0.36323522694499993</v>
      </c>
      <c r="AE40" s="97">
        <v>1.1487995334069998</v>
      </c>
      <c r="AF40" s="97">
        <v>133.63764638627399</v>
      </c>
      <c r="AG40" s="97">
        <v>-7.5920360006270009</v>
      </c>
      <c r="AH40" s="97">
        <v>-4.0105293039749998</v>
      </c>
      <c r="AI40" s="97"/>
      <c r="AJ40" s="97"/>
      <c r="AL40" s="97">
        <f t="shared" si="36"/>
        <v>-7.0792522377863011E-7</v>
      </c>
      <c r="AM40" s="97">
        <f t="shared" si="37"/>
        <v>-0.36323451901977616</v>
      </c>
      <c r="AN40" s="97">
        <f t="shared" si="38"/>
        <v>1.5120347603519997</v>
      </c>
      <c r="AO40" s="97">
        <f t="shared" si="39"/>
        <v>132.488846852867</v>
      </c>
      <c r="AP40" s="97">
        <f t="shared" si="40"/>
        <v>-7.5920360006270009</v>
      </c>
      <c r="AQ40" s="97">
        <f t="shared" si="39"/>
        <v>3.5815066966520011</v>
      </c>
      <c r="AR40" s="97"/>
      <c r="AS40" s="97"/>
      <c r="AU40" s="64"/>
    </row>
    <row r="41" spans="2:47" ht="15" customHeight="1" outlineLevel="1" x14ac:dyDescent="0.35">
      <c r="B41" s="193" t="s">
        <v>117</v>
      </c>
      <c r="C41" s="97" t="s">
        <v>11</v>
      </c>
      <c r="D41" s="97" t="s">
        <v>11</v>
      </c>
      <c r="E41" s="97" t="s">
        <v>11</v>
      </c>
      <c r="F41" s="97" t="s">
        <v>11</v>
      </c>
      <c r="G41" s="97" t="s">
        <v>11</v>
      </c>
      <c r="H41" s="97" t="s">
        <v>11</v>
      </c>
      <c r="I41" s="97" t="s">
        <v>11</v>
      </c>
      <c r="J41" s="97" t="s">
        <v>11</v>
      </c>
      <c r="K41" s="97" t="s">
        <v>11</v>
      </c>
      <c r="L41" s="97" t="s">
        <v>11</v>
      </c>
      <c r="M41" s="97" t="s">
        <v>11</v>
      </c>
      <c r="N41" s="97" t="s">
        <v>11</v>
      </c>
      <c r="O41" s="97" t="s">
        <v>11</v>
      </c>
      <c r="P41" s="97" t="s">
        <v>11</v>
      </c>
      <c r="Q41" s="97" t="s">
        <v>11</v>
      </c>
      <c r="R41" s="97" t="s">
        <v>11</v>
      </c>
      <c r="S41" s="97" t="s">
        <v>11</v>
      </c>
      <c r="T41" s="97">
        <v>13.835524923868849</v>
      </c>
      <c r="U41" s="97">
        <v>14.132029712546677</v>
      </c>
      <c r="V41" s="97">
        <v>10.715659612509928</v>
      </c>
      <c r="W41" s="97">
        <v>7.1450714008120002</v>
      </c>
      <c r="X41" s="97">
        <v>2.0381043640070002</v>
      </c>
      <c r="Y41" s="97">
        <v>10.281367003059</v>
      </c>
      <c r="Z41" s="97">
        <f t="shared" si="35"/>
        <v>13.177438288777999</v>
      </c>
      <c r="AA41" s="97"/>
      <c r="AB41" s="244"/>
      <c r="AC41" s="97">
        <v>1.6299766048790001</v>
      </c>
      <c r="AD41" s="97">
        <v>7.1292729502909999</v>
      </c>
      <c r="AE41" s="97">
        <v>9.7344428464000003</v>
      </c>
      <c r="AF41" s="97">
        <v>13.177438288777999</v>
      </c>
      <c r="AG41" s="97">
        <v>2.1016397163399998</v>
      </c>
      <c r="AH41" s="97">
        <v>4.9357019419470003</v>
      </c>
      <c r="AI41" s="97"/>
      <c r="AJ41" s="97"/>
      <c r="AL41" s="97">
        <f t="shared" si="36"/>
        <v>1.6299766048790001</v>
      </c>
      <c r="AM41" s="97">
        <f t="shared" si="37"/>
        <v>5.4992963454119996</v>
      </c>
      <c r="AN41" s="97">
        <f t="shared" si="38"/>
        <v>2.6051698961090004</v>
      </c>
      <c r="AO41" s="97">
        <f t="shared" si="39"/>
        <v>3.4429954423779989</v>
      </c>
      <c r="AP41" s="97">
        <f t="shared" si="40"/>
        <v>2.1016397163399998</v>
      </c>
      <c r="AQ41" s="97">
        <f t="shared" si="39"/>
        <v>2.8340622256070005</v>
      </c>
      <c r="AR41" s="97"/>
      <c r="AS41" s="97"/>
      <c r="AU41" s="64"/>
    </row>
    <row r="42" spans="2:47" ht="15" customHeight="1" outlineLevel="1" x14ac:dyDescent="0.35">
      <c r="B42" s="193" t="s">
        <v>338</v>
      </c>
      <c r="C42" s="97" t="s">
        <v>11</v>
      </c>
      <c r="D42" s="97" t="s">
        <v>11</v>
      </c>
      <c r="E42" s="97" t="s">
        <v>11</v>
      </c>
      <c r="F42" s="97" t="s">
        <v>11</v>
      </c>
      <c r="G42" s="97" t="s">
        <v>11</v>
      </c>
      <c r="H42" s="97" t="s">
        <v>11</v>
      </c>
      <c r="I42" s="97" t="s">
        <v>11</v>
      </c>
      <c r="J42" s="97" t="s">
        <v>11</v>
      </c>
      <c r="K42" s="97" t="s">
        <v>11</v>
      </c>
      <c r="L42" s="97" t="s">
        <v>11</v>
      </c>
      <c r="M42" s="97" t="s">
        <v>11</v>
      </c>
      <c r="N42" s="97" t="s">
        <v>11</v>
      </c>
      <c r="O42" s="97" t="s">
        <v>11</v>
      </c>
      <c r="P42" s="97" t="s">
        <v>11</v>
      </c>
      <c r="Q42" s="97" t="s">
        <v>11</v>
      </c>
      <c r="R42" s="97" t="s">
        <v>11</v>
      </c>
      <c r="S42" s="97" t="s">
        <v>11</v>
      </c>
      <c r="T42" s="97">
        <v>-5.1853459294953268</v>
      </c>
      <c r="U42" s="97">
        <v>-0.37138066999962405</v>
      </c>
      <c r="V42" s="97">
        <v>0.13220132088083858</v>
      </c>
      <c r="W42" s="97">
        <v>2.0163111243900147</v>
      </c>
      <c r="X42" s="97">
        <v>1.863003436988997</v>
      </c>
      <c r="Y42" s="97">
        <v>2.7529317090870116</v>
      </c>
      <c r="Z42" s="97">
        <f t="shared" si="35"/>
        <v>19.759390148340998</v>
      </c>
      <c r="AA42" s="97"/>
      <c r="AB42" s="244"/>
      <c r="AC42" s="97">
        <v>-0.14567864874300041</v>
      </c>
      <c r="AD42" s="97">
        <v>-2.4272397441310023</v>
      </c>
      <c r="AE42" s="97">
        <v>-4.3658719934340011</v>
      </c>
      <c r="AF42" s="97">
        <v>19.759390148340998</v>
      </c>
      <c r="AG42" s="97">
        <v>-3.5150566469992484E-3</v>
      </c>
      <c r="AH42" s="97">
        <v>-0.40483328269299745</v>
      </c>
      <c r="AI42" s="97"/>
      <c r="AJ42" s="97"/>
      <c r="AL42" s="97">
        <f t="shared" si="36"/>
        <v>-0.14567864874300041</v>
      </c>
      <c r="AM42" s="97">
        <f t="shared" si="37"/>
        <v>-2.2815610953880019</v>
      </c>
      <c r="AN42" s="97">
        <f t="shared" si="38"/>
        <v>-1.9386322493029988</v>
      </c>
      <c r="AO42" s="97">
        <f t="shared" si="39"/>
        <v>24.125262141775</v>
      </c>
      <c r="AP42" s="97">
        <f t="shared" si="40"/>
        <v>-3.5150566469992484E-3</v>
      </c>
      <c r="AQ42" s="97">
        <f t="shared" si="39"/>
        <v>-0.40131822604599821</v>
      </c>
      <c r="AR42" s="97"/>
      <c r="AS42" s="97"/>
      <c r="AU42" s="64"/>
    </row>
    <row r="43" spans="2:47" ht="15" customHeight="1" x14ac:dyDescent="0.35">
      <c r="B43" t="s">
        <v>27</v>
      </c>
      <c r="C43" s="244" t="s">
        <v>11</v>
      </c>
      <c r="D43" s="244" t="s">
        <v>11</v>
      </c>
      <c r="E43" s="244" t="s">
        <v>11</v>
      </c>
      <c r="F43" s="244" t="s">
        <v>11</v>
      </c>
      <c r="G43" s="244">
        <v>898.93883291668158</v>
      </c>
      <c r="H43" s="244">
        <v>957.84992582724931</v>
      </c>
      <c r="I43" s="244">
        <v>1025.8510184234199</v>
      </c>
      <c r="J43" s="244">
        <v>1192.8716301342199</v>
      </c>
      <c r="K43" s="244">
        <v>1318.6963100073501</v>
      </c>
      <c r="L43" s="244">
        <v>1446.722705455968</v>
      </c>
      <c r="M43" s="244">
        <v>1487.5057650083988</v>
      </c>
      <c r="N43" s="244">
        <v>1468.9880257712696</v>
      </c>
      <c r="O43" s="244">
        <v>1425.0470871871048</v>
      </c>
      <c r="P43" s="244">
        <v>1397.2373042806501</v>
      </c>
      <c r="Q43" s="244">
        <v>1464.5230408024722</v>
      </c>
      <c r="R43" s="244">
        <v>1510.3038328227062</v>
      </c>
      <c r="S43" s="244">
        <v>1675.658629819256</v>
      </c>
      <c r="T43" s="244">
        <v>1444.8116585815528</v>
      </c>
      <c r="U43" s="244">
        <v>1765.6192507622709</v>
      </c>
      <c r="V43" s="244">
        <v>1631.8314147700005</v>
      </c>
      <c r="W43" s="244">
        <v>1731.7544942229999</v>
      </c>
      <c r="X43" s="244">
        <v>1979.0068017217409</v>
      </c>
      <c r="Y43" s="244">
        <v>2190.5833155842211</v>
      </c>
      <c r="Z43" s="438">
        <f t="shared" si="35"/>
        <v>2372.5438593590757</v>
      </c>
      <c r="AA43" s="438"/>
      <c r="AB43" s="244"/>
      <c r="AC43" s="244">
        <v>426.76646524580883</v>
      </c>
      <c r="AD43" s="244">
        <v>853.98406826540975</v>
      </c>
      <c r="AE43" s="244">
        <v>1294.5851332755979</v>
      </c>
      <c r="AF43" s="244">
        <v>2372.5438593590757</v>
      </c>
      <c r="AG43" s="244">
        <v>480.71252938644778</v>
      </c>
      <c r="AH43" s="244">
        <v>965.05429307354689</v>
      </c>
      <c r="AI43" s="244"/>
      <c r="AJ43" s="244"/>
      <c r="AL43" s="244">
        <f t="shared" si="36"/>
        <v>426.76646524580883</v>
      </c>
      <c r="AM43" s="244">
        <f t="shared" si="37"/>
        <v>427.21760301960092</v>
      </c>
      <c r="AN43" s="244">
        <f t="shared" si="38"/>
        <v>440.60106501018811</v>
      </c>
      <c r="AO43" s="244">
        <f t="shared" si="39"/>
        <v>1077.9587260834778</v>
      </c>
      <c r="AP43" s="244">
        <f t="shared" si="40"/>
        <v>480.71252938644778</v>
      </c>
      <c r="AQ43" s="244">
        <f t="shared" si="39"/>
        <v>484.3417636870991</v>
      </c>
      <c r="AR43" s="244"/>
      <c r="AS43" s="244"/>
      <c r="AU43" s="64"/>
    </row>
    <row r="44" spans="2:47" s="58" customFormat="1" ht="15" customHeight="1" outlineLevel="1" x14ac:dyDescent="0.35">
      <c r="B44" s="193" t="s">
        <v>22</v>
      </c>
      <c r="C44" s="97" t="s">
        <v>11</v>
      </c>
      <c r="D44" s="97" t="s">
        <v>11</v>
      </c>
      <c r="E44" s="97" t="s">
        <v>11</v>
      </c>
      <c r="F44" s="97" t="s">
        <v>11</v>
      </c>
      <c r="G44" s="97" t="s">
        <v>11</v>
      </c>
      <c r="H44" s="97" t="s">
        <v>11</v>
      </c>
      <c r="I44" s="97" t="s">
        <v>11</v>
      </c>
      <c r="J44" s="97" t="s">
        <v>11</v>
      </c>
      <c r="K44" s="97" t="s">
        <v>11</v>
      </c>
      <c r="L44" s="97" t="s">
        <v>11</v>
      </c>
      <c r="M44" s="97" t="s">
        <v>11</v>
      </c>
      <c r="N44" s="97" t="s">
        <v>11</v>
      </c>
      <c r="O44" s="97" t="s">
        <v>11</v>
      </c>
      <c r="P44" s="97" t="s">
        <v>11</v>
      </c>
      <c r="Q44" s="97" t="s">
        <v>11</v>
      </c>
      <c r="R44" s="97" t="s">
        <v>11</v>
      </c>
      <c r="S44" s="97" t="s">
        <v>11</v>
      </c>
      <c r="T44" s="97">
        <v>1054.8775048256086</v>
      </c>
      <c r="U44" s="97">
        <v>1354.5546269605711</v>
      </c>
      <c r="V44" s="97">
        <v>1218.181839391561</v>
      </c>
      <c r="W44" s="97">
        <v>1211.6322325762058</v>
      </c>
      <c r="X44" s="97">
        <v>1419.3342342161159</v>
      </c>
      <c r="Y44" s="97">
        <v>1598.1134970477626</v>
      </c>
      <c r="Z44" s="97">
        <f t="shared" si="35"/>
        <v>1740.9364152098049</v>
      </c>
      <c r="AA44" s="97"/>
      <c r="AB44" s="244"/>
      <c r="AC44" s="97">
        <v>276.43479302726104</v>
      </c>
      <c r="AD44" s="97">
        <v>549.25221687449903</v>
      </c>
      <c r="AE44" s="97">
        <v>831.36392082511793</v>
      </c>
      <c r="AF44" s="97">
        <v>1740.9364152098049</v>
      </c>
      <c r="AG44" s="97">
        <v>316.41815177579002</v>
      </c>
      <c r="AH44" s="97">
        <v>651.33544776382394</v>
      </c>
      <c r="AI44" s="97"/>
      <c r="AJ44" s="97"/>
      <c r="AK44" s="107"/>
      <c r="AL44" s="97">
        <f t="shared" si="36"/>
        <v>276.43479302726104</v>
      </c>
      <c r="AM44" s="97">
        <f t="shared" si="37"/>
        <v>272.81742384723799</v>
      </c>
      <c r="AN44" s="97">
        <f t="shared" si="38"/>
        <v>282.1117039506189</v>
      </c>
      <c r="AO44" s="97">
        <f t="shared" si="39"/>
        <v>909.57249438468693</v>
      </c>
      <c r="AP44" s="97">
        <f t="shared" si="40"/>
        <v>316.41815177579002</v>
      </c>
      <c r="AQ44" s="97">
        <f t="shared" si="39"/>
        <v>334.91729598803391</v>
      </c>
      <c r="AR44" s="97"/>
      <c r="AS44" s="97"/>
      <c r="AT44" s="107"/>
      <c r="AU44" s="64"/>
    </row>
    <row r="45" spans="2:47" s="58" customFormat="1" ht="15" customHeight="1" outlineLevel="1" x14ac:dyDescent="0.35">
      <c r="B45" s="193" t="s">
        <v>117</v>
      </c>
      <c r="C45" s="97" t="s">
        <v>11</v>
      </c>
      <c r="D45" s="97" t="s">
        <v>11</v>
      </c>
      <c r="E45" s="97" t="s">
        <v>11</v>
      </c>
      <c r="F45" s="97" t="s">
        <v>11</v>
      </c>
      <c r="G45" s="97" t="s">
        <v>11</v>
      </c>
      <c r="H45" s="97" t="s">
        <v>11</v>
      </c>
      <c r="I45" s="97" t="s">
        <v>11</v>
      </c>
      <c r="J45" s="97" t="s">
        <v>11</v>
      </c>
      <c r="K45" s="97" t="s">
        <v>11</v>
      </c>
      <c r="L45" s="97" t="s">
        <v>11</v>
      </c>
      <c r="M45" s="97" t="s">
        <v>11</v>
      </c>
      <c r="N45" s="97" t="s">
        <v>11</v>
      </c>
      <c r="O45" s="97" t="s">
        <v>11</v>
      </c>
      <c r="P45" s="97" t="s">
        <v>11</v>
      </c>
      <c r="Q45" s="97" t="s">
        <v>11</v>
      </c>
      <c r="R45" s="97" t="s">
        <v>11</v>
      </c>
      <c r="S45" s="97" t="s">
        <v>11</v>
      </c>
      <c r="T45" s="97">
        <v>334.37207432978488</v>
      </c>
      <c r="U45" s="97">
        <v>356.18400647268095</v>
      </c>
      <c r="V45" s="97">
        <v>373.31342338594527</v>
      </c>
      <c r="W45" s="97">
        <v>483.824391636016</v>
      </c>
      <c r="X45" s="97">
        <v>519.27049947682008</v>
      </c>
      <c r="Y45" s="97">
        <v>547.48622124290398</v>
      </c>
      <c r="Z45" s="97">
        <f t="shared" si="35"/>
        <v>549.68240224724298</v>
      </c>
      <c r="AA45" s="97"/>
      <c r="AB45" s="244"/>
      <c r="AC45" s="97">
        <v>137.13508168137602</v>
      </c>
      <c r="AD45" s="97">
        <v>268.95512110087697</v>
      </c>
      <c r="AE45" s="97">
        <v>407.38743371714804</v>
      </c>
      <c r="AF45" s="97">
        <v>549.68240224724298</v>
      </c>
      <c r="AG45" s="97">
        <v>146.18122296066298</v>
      </c>
      <c r="AH45" s="97">
        <v>280.65661690785998</v>
      </c>
      <c r="AI45" s="97"/>
      <c r="AJ45" s="97"/>
      <c r="AK45" s="107"/>
      <c r="AL45" s="97">
        <f t="shared" si="36"/>
        <v>137.13508168137602</v>
      </c>
      <c r="AM45" s="97">
        <f t="shared" si="37"/>
        <v>131.82003941950094</v>
      </c>
      <c r="AN45" s="97">
        <f t="shared" si="38"/>
        <v>138.43231261627108</v>
      </c>
      <c r="AO45" s="97">
        <f t="shared" si="39"/>
        <v>142.29496853009493</v>
      </c>
      <c r="AP45" s="97">
        <f t="shared" si="40"/>
        <v>146.18122296066298</v>
      </c>
      <c r="AQ45" s="97">
        <f t="shared" si="39"/>
        <v>134.47539394719701</v>
      </c>
      <c r="AR45" s="97"/>
      <c r="AS45" s="97"/>
      <c r="AT45" s="107"/>
      <c r="AU45" s="64"/>
    </row>
    <row r="46" spans="2:47" s="58" customFormat="1" ht="15" customHeight="1" outlineLevel="1" x14ac:dyDescent="0.35">
      <c r="B46" s="193" t="s">
        <v>338</v>
      </c>
      <c r="C46" s="97" t="s">
        <v>11</v>
      </c>
      <c r="D46" s="97" t="s">
        <v>11</v>
      </c>
      <c r="E46" s="97" t="s">
        <v>11</v>
      </c>
      <c r="F46" s="97" t="s">
        <v>11</v>
      </c>
      <c r="G46" s="97" t="s">
        <v>11</v>
      </c>
      <c r="H46" s="97" t="s">
        <v>11</v>
      </c>
      <c r="I46" s="97" t="s">
        <v>11</v>
      </c>
      <c r="J46" s="97" t="s">
        <v>11</v>
      </c>
      <c r="K46" s="97" t="s">
        <v>11</v>
      </c>
      <c r="L46" s="97" t="s">
        <v>11</v>
      </c>
      <c r="M46" s="97" t="s">
        <v>11</v>
      </c>
      <c r="N46" s="97" t="s">
        <v>11</v>
      </c>
      <c r="O46" s="97" t="s">
        <v>11</v>
      </c>
      <c r="P46" s="97" t="s">
        <v>11</v>
      </c>
      <c r="Q46" s="97" t="s">
        <v>11</v>
      </c>
      <c r="R46" s="97" t="s">
        <v>11</v>
      </c>
      <c r="S46" s="97" t="s">
        <v>11</v>
      </c>
      <c r="T46" s="97">
        <v>55.562079426159244</v>
      </c>
      <c r="U46" s="97">
        <v>54.880617329018605</v>
      </c>
      <c r="V46" s="97">
        <v>40.336151992494251</v>
      </c>
      <c r="W46" s="97">
        <v>36.29787001077807</v>
      </c>
      <c r="X46" s="97">
        <v>40.402068028804933</v>
      </c>
      <c r="Y46" s="97">
        <v>44.98359729355434</v>
      </c>
      <c r="Z46" s="97">
        <f t="shared" si="35"/>
        <v>81.925041902027715</v>
      </c>
      <c r="AA46" s="97"/>
      <c r="AB46" s="244"/>
      <c r="AC46" s="97">
        <v>13.196590537171801</v>
      </c>
      <c r="AD46" s="97">
        <v>35.776730290033697</v>
      </c>
      <c r="AE46" s="97">
        <v>55.833778733331883</v>
      </c>
      <c r="AF46" s="97">
        <v>81.925041902027715</v>
      </c>
      <c r="AG46" s="97">
        <v>18.113154649994783</v>
      </c>
      <c r="AH46" s="97">
        <v>33.062228401862967</v>
      </c>
      <c r="AI46" s="97"/>
      <c r="AJ46" s="97"/>
      <c r="AK46" s="107"/>
      <c r="AL46" s="97">
        <f t="shared" si="36"/>
        <v>13.196590537171801</v>
      </c>
      <c r="AM46" s="97">
        <f t="shared" si="37"/>
        <v>22.580139752861896</v>
      </c>
      <c r="AN46" s="97">
        <f t="shared" si="38"/>
        <v>20.057048443298186</v>
      </c>
      <c r="AO46" s="97">
        <f t="shared" si="39"/>
        <v>26.091263168695832</v>
      </c>
      <c r="AP46" s="97">
        <f t="shared" si="40"/>
        <v>18.113154649994783</v>
      </c>
      <c r="AQ46" s="97">
        <f t="shared" si="39"/>
        <v>14.949073751868184</v>
      </c>
      <c r="AR46" s="97"/>
      <c r="AS46" s="97"/>
      <c r="AT46" s="107"/>
      <c r="AU46" s="64"/>
    </row>
    <row r="47" spans="2:47" ht="15" customHeight="1" x14ac:dyDescent="0.35">
      <c r="B47" s="6" t="s">
        <v>150</v>
      </c>
      <c r="C47" s="250" t="s">
        <v>11</v>
      </c>
      <c r="D47" s="250" t="s">
        <v>11</v>
      </c>
      <c r="E47" s="250" t="s">
        <v>11</v>
      </c>
      <c r="F47" s="250" t="s">
        <v>11</v>
      </c>
      <c r="G47" s="250">
        <v>1136.1262478158515</v>
      </c>
      <c r="H47" s="250">
        <v>1253.0361233744427</v>
      </c>
      <c r="I47" s="250">
        <v>1560.3277700000001</v>
      </c>
      <c r="J47" s="250">
        <v>1930.8716939999999</v>
      </c>
      <c r="K47" s="250">
        <v>1969.5669290000001</v>
      </c>
      <c r="L47" s="250">
        <v>2062.5090270000001</v>
      </c>
      <c r="M47" s="250">
        <v>2267.3895109999999</v>
      </c>
      <c r="N47" s="250">
        <v>2143.4140670000002</v>
      </c>
      <c r="O47" s="250">
        <v>2118.4253330000001</v>
      </c>
      <c r="P47" s="250">
        <v>2193.0603577643233</v>
      </c>
      <c r="Q47" s="250">
        <v>2443.3795270479704</v>
      </c>
      <c r="R47" s="250">
        <v>2264.0792256096447</v>
      </c>
      <c r="S47" s="250">
        <v>2317.9168228070548</v>
      </c>
      <c r="T47" s="250">
        <v>1584.3799107424577</v>
      </c>
      <c r="U47" s="250">
        <v>1863.4784104474095</v>
      </c>
      <c r="V47" s="250">
        <v>2206.0379056000002</v>
      </c>
      <c r="W47" s="250">
        <v>1930.7852570579867</v>
      </c>
      <c r="X47" s="250">
        <v>2529.9932831997976</v>
      </c>
      <c r="Y47" s="250">
        <v>2798.1702846671101</v>
      </c>
      <c r="Z47" s="439">
        <f t="shared" si="35"/>
        <v>2261.9828725196417</v>
      </c>
      <c r="AA47" s="439"/>
      <c r="AB47" s="244"/>
      <c r="AC47" s="250">
        <v>911.93276940316605</v>
      </c>
      <c r="AD47" s="250">
        <v>1831.5619478262286</v>
      </c>
      <c r="AE47" s="250">
        <v>2597.8740274623501</v>
      </c>
      <c r="AF47" s="250">
        <v>2261.9828725196417</v>
      </c>
      <c r="AG47" s="250">
        <v>945.52704074680605</v>
      </c>
      <c r="AH47" s="250">
        <v>1615.4623254830126</v>
      </c>
      <c r="AI47" s="250"/>
      <c r="AJ47" s="250"/>
      <c r="AL47" s="250">
        <f t="shared" si="36"/>
        <v>911.93276940316605</v>
      </c>
      <c r="AM47" s="250">
        <f t="shared" si="37"/>
        <v>919.62917842306251</v>
      </c>
      <c r="AN47" s="250">
        <f t="shared" si="38"/>
        <v>766.31207963612155</v>
      </c>
      <c r="AO47" s="250">
        <f t="shared" si="39"/>
        <v>-335.89115494270845</v>
      </c>
      <c r="AP47" s="250">
        <f t="shared" si="40"/>
        <v>945.52704074680605</v>
      </c>
      <c r="AQ47" s="250">
        <f t="shared" si="39"/>
        <v>669.93528473620654</v>
      </c>
      <c r="AR47" s="250"/>
      <c r="AS47" s="250"/>
      <c r="AU47" s="64"/>
    </row>
    <row r="48" spans="2:47" s="204" customFormat="1" ht="15" customHeight="1" x14ac:dyDescent="0.35">
      <c r="B48" s="451" t="s">
        <v>21</v>
      </c>
      <c r="C48" s="452" t="str">
        <f t="shared" ref="C48:P48" si="44">IFERROR(C47/B47-1,"-")</f>
        <v>-</v>
      </c>
      <c r="D48" s="452" t="str">
        <f t="shared" si="44"/>
        <v>-</v>
      </c>
      <c r="E48" s="452" t="str">
        <f t="shared" si="44"/>
        <v>-</v>
      </c>
      <c r="F48" s="452" t="str">
        <f t="shared" si="44"/>
        <v>-</v>
      </c>
      <c r="G48" s="452" t="str">
        <f t="shared" si="44"/>
        <v>-</v>
      </c>
      <c r="H48" s="452">
        <f t="shared" si="44"/>
        <v>0.10290218695619857</v>
      </c>
      <c r="I48" s="452">
        <f t="shared" si="44"/>
        <v>0.2452376598673125</v>
      </c>
      <c r="J48" s="452">
        <f t="shared" si="44"/>
        <v>0.23747826009659478</v>
      </c>
      <c r="K48" s="452">
        <f t="shared" si="44"/>
        <v>2.0040293262489683E-2</v>
      </c>
      <c r="L48" s="452">
        <f t="shared" si="44"/>
        <v>4.7189103671226418E-2</v>
      </c>
      <c r="M48" s="452">
        <f t="shared" si="44"/>
        <v>9.9335557477780556E-2</v>
      </c>
      <c r="N48" s="452">
        <f t="shared" si="44"/>
        <v>-5.4677612028522615E-2</v>
      </c>
      <c r="O48" s="452">
        <f t="shared" si="44"/>
        <v>-1.1658379211336944E-2</v>
      </c>
      <c r="P48" s="452">
        <f t="shared" si="44"/>
        <v>3.5231369074797181E-2</v>
      </c>
      <c r="Q48" s="452">
        <f t="shared" ref="Q48" si="45">IFERROR(Q47/P47-1,"-")</f>
        <v>0.11414148652927669</v>
      </c>
      <c r="R48" s="452">
        <f t="shared" ref="R48" si="46">IFERROR(R47/Q47-1,"-")</f>
        <v>-7.3382092079224304E-2</v>
      </c>
      <c r="S48" s="452">
        <f t="shared" ref="S48" si="47">IFERROR(S47/R47-1,"-")</f>
        <v>2.3779025304608403E-2</v>
      </c>
      <c r="T48" s="452">
        <f t="shared" ref="T48" si="48">IFERROR(T47/S47-1,"-")</f>
        <v>-0.31646386308904118</v>
      </c>
      <c r="U48" s="452">
        <f t="shared" ref="U48" si="49">IFERROR(U47/T47-1,"-")</f>
        <v>0.17615629800188715</v>
      </c>
      <c r="V48" s="452">
        <f t="shared" ref="V48" si="50">IFERROR(V47/U47-1,"-")</f>
        <v>0.18382799244255499</v>
      </c>
      <c r="W48" s="251">
        <f>IFERROR(W47/V47-1,"-")</f>
        <v>-0.12477240207128271</v>
      </c>
      <c r="X48" s="251">
        <f>IFERROR(X47/W47-1,"-")</f>
        <v>0.31034421044567528</v>
      </c>
      <c r="Y48" s="251">
        <f>IFERROR(Y47/X47-1,"-")</f>
        <v>0.10599909622215953</v>
      </c>
      <c r="Z48" s="251">
        <f>IFERROR(Z47/Y47-1,"-")</f>
        <v>-0.19162072268638108</v>
      </c>
      <c r="AA48" s="473"/>
      <c r="AB48" s="244"/>
      <c r="AC48" s="251" t="str">
        <f>IFERROR(AC47/#REF!-1,"-")</f>
        <v>-</v>
      </c>
      <c r="AD48" s="251" t="str">
        <f>IFERROR(AD47/#REF!-1,"-")</f>
        <v>-</v>
      </c>
      <c r="AE48" s="251" t="str">
        <f>IFERROR(AE47/#REF!-1,"-")</f>
        <v>-</v>
      </c>
      <c r="AF48" s="251" t="str">
        <f>IFERROR(AF47/#REF!-1,"-")</f>
        <v>-</v>
      </c>
      <c r="AG48" s="251">
        <f>IFERROR(AG47/AC47-1,"-")</f>
        <v>3.6838539496312217E-2</v>
      </c>
      <c r="AH48" s="251">
        <f>IFERROR(AH47/AD47-1,"-")</f>
        <v>-0.11798652106727359</v>
      </c>
      <c r="AI48" s="251"/>
      <c r="AJ48" s="251"/>
      <c r="AK48" s="454"/>
      <c r="AL48" s="251"/>
      <c r="AM48" s="251"/>
      <c r="AN48" s="251"/>
      <c r="AO48" s="251"/>
      <c r="AP48" s="251"/>
      <c r="AQ48" s="251"/>
      <c r="AR48" s="251"/>
      <c r="AS48" s="251"/>
      <c r="AT48" s="454"/>
    </row>
    <row r="49" spans="2:47" ht="15" customHeight="1" outlineLevel="1" x14ac:dyDescent="0.35">
      <c r="B49" s="193" t="s">
        <v>22</v>
      </c>
      <c r="C49" s="97" t="s">
        <v>11</v>
      </c>
      <c r="D49" s="97" t="s">
        <v>11</v>
      </c>
      <c r="E49" s="97" t="s">
        <v>11</v>
      </c>
      <c r="F49" s="97" t="s">
        <v>11</v>
      </c>
      <c r="G49" s="97" t="s">
        <v>11</v>
      </c>
      <c r="H49" s="97" t="s">
        <v>11</v>
      </c>
      <c r="I49" s="97" t="s">
        <v>11</v>
      </c>
      <c r="J49" s="97" t="s">
        <v>11</v>
      </c>
      <c r="K49" s="97" t="s">
        <v>11</v>
      </c>
      <c r="L49" s="97" t="s">
        <v>11</v>
      </c>
      <c r="M49" s="97" t="s">
        <v>11</v>
      </c>
      <c r="N49" s="97" t="s">
        <v>11</v>
      </c>
      <c r="O49" s="97" t="s">
        <v>11</v>
      </c>
      <c r="P49" s="97" t="s">
        <v>11</v>
      </c>
      <c r="Q49" s="97" t="s">
        <v>11</v>
      </c>
      <c r="R49" s="97" t="s">
        <v>11</v>
      </c>
      <c r="S49" s="97" t="s">
        <v>11</v>
      </c>
      <c r="T49" s="97">
        <v>1174.726766701204</v>
      </c>
      <c r="U49" s="97">
        <v>1334.6058080377311</v>
      </c>
      <c r="V49" s="97">
        <v>1769.5650771570847</v>
      </c>
      <c r="W49" s="97">
        <v>1153.1081145445141</v>
      </c>
      <c r="X49" s="97">
        <v>1583.6458439309158</v>
      </c>
      <c r="Y49" s="97">
        <v>1935.4710306782727</v>
      </c>
      <c r="Z49" s="97">
        <f t="shared" ref="Z49:Z58" si="51">AF49</f>
        <v>1454.0953209049856</v>
      </c>
      <c r="AA49" s="97"/>
      <c r="AB49" s="244"/>
      <c r="AC49" s="97">
        <v>588.33034970051892</v>
      </c>
      <c r="AD49" s="97">
        <v>1297.8835901807886</v>
      </c>
      <c r="AE49" s="97">
        <v>1801.596227120672</v>
      </c>
      <c r="AF49" s="97">
        <v>1454.0953209049856</v>
      </c>
      <c r="AG49" s="97">
        <v>687.53772211348462</v>
      </c>
      <c r="AH49" s="97">
        <v>1155.225068635373</v>
      </c>
      <c r="AI49" s="97"/>
      <c r="AJ49" s="97"/>
      <c r="AL49" s="97">
        <f t="shared" ref="AL49:AL58" si="52">AC49</f>
        <v>588.33034970051892</v>
      </c>
      <c r="AM49" s="97">
        <f t="shared" ref="AM49:AM58" si="53">AD49-AC49</f>
        <v>709.55324048026966</v>
      </c>
      <c r="AN49" s="97">
        <f t="shared" ref="AN49:AN58" si="54">AE49-AD49</f>
        <v>503.7126369398834</v>
      </c>
      <c r="AO49" s="97">
        <f t="shared" ref="AO49:AQ58" si="55">AF49-AE49</f>
        <v>-347.50090621568643</v>
      </c>
      <c r="AP49" s="97">
        <f t="shared" ref="AP49:AP58" si="56">AG49</f>
        <v>687.53772211348462</v>
      </c>
      <c r="AQ49" s="97">
        <f t="shared" si="55"/>
        <v>467.68734652188834</v>
      </c>
      <c r="AR49" s="97"/>
      <c r="AS49" s="97"/>
      <c r="AU49" s="64"/>
    </row>
    <row r="50" spans="2:47" ht="15" customHeight="1" outlineLevel="1" x14ac:dyDescent="0.35">
      <c r="B50" s="193" t="s">
        <v>117</v>
      </c>
      <c r="C50" s="97" t="s">
        <v>11</v>
      </c>
      <c r="D50" s="97" t="s">
        <v>11</v>
      </c>
      <c r="E50" s="97" t="s">
        <v>11</v>
      </c>
      <c r="F50" s="97" t="s">
        <v>11</v>
      </c>
      <c r="G50" s="97" t="s">
        <v>11</v>
      </c>
      <c r="H50" s="97" t="s">
        <v>11</v>
      </c>
      <c r="I50" s="97" t="s">
        <v>11</v>
      </c>
      <c r="J50" s="97" t="s">
        <v>11</v>
      </c>
      <c r="K50" s="97" t="s">
        <v>11</v>
      </c>
      <c r="L50" s="97" t="s">
        <v>11</v>
      </c>
      <c r="M50" s="97" t="s">
        <v>11</v>
      </c>
      <c r="N50" s="97" t="s">
        <v>11</v>
      </c>
      <c r="O50" s="97" t="s">
        <v>11</v>
      </c>
      <c r="P50" s="97" t="s">
        <v>11</v>
      </c>
      <c r="Q50" s="97" t="s">
        <v>11</v>
      </c>
      <c r="R50" s="97" t="s">
        <v>11</v>
      </c>
      <c r="S50" s="97" t="s">
        <v>11</v>
      </c>
      <c r="T50" s="97">
        <v>482.84081513288481</v>
      </c>
      <c r="U50" s="97">
        <v>626.65197314845329</v>
      </c>
      <c r="V50" s="97">
        <v>523.47289861604702</v>
      </c>
      <c r="W50" s="97">
        <v>836.14843194442358</v>
      </c>
      <c r="X50" s="97">
        <v>984.39070817428308</v>
      </c>
      <c r="Y50" s="97">
        <v>942.85837894381882</v>
      </c>
      <c r="Z50" s="97">
        <f t="shared" si="51"/>
        <v>1027.6303062791708</v>
      </c>
      <c r="AA50" s="97"/>
      <c r="AB50" s="244"/>
      <c r="AC50" s="97">
        <v>334.4741289268959</v>
      </c>
      <c r="AD50" s="97">
        <v>560.75067342670479</v>
      </c>
      <c r="AE50" s="97">
        <v>851.69611731222744</v>
      </c>
      <c r="AF50" s="97">
        <v>1027.6303062791708</v>
      </c>
      <c r="AG50" s="97">
        <v>253.10279664471005</v>
      </c>
      <c r="AH50" s="97">
        <v>479.52364302118286</v>
      </c>
      <c r="AI50" s="97"/>
      <c r="AJ50" s="97"/>
      <c r="AL50" s="97">
        <f t="shared" si="52"/>
        <v>334.4741289268959</v>
      </c>
      <c r="AM50" s="97">
        <f t="shared" si="53"/>
        <v>226.27654449980889</v>
      </c>
      <c r="AN50" s="97">
        <f t="shared" si="54"/>
        <v>290.94544388552265</v>
      </c>
      <c r="AO50" s="97">
        <f t="shared" si="55"/>
        <v>175.93418896694334</v>
      </c>
      <c r="AP50" s="97">
        <f t="shared" si="56"/>
        <v>253.10279664471005</v>
      </c>
      <c r="AQ50" s="97">
        <f t="shared" si="55"/>
        <v>226.42084637647281</v>
      </c>
      <c r="AR50" s="97"/>
      <c r="AS50" s="97"/>
      <c r="AU50" s="64"/>
    </row>
    <row r="51" spans="2:47" ht="15" customHeight="1" outlineLevel="1" x14ac:dyDescent="0.35">
      <c r="B51" s="193" t="s">
        <v>338</v>
      </c>
      <c r="C51" s="97" t="s">
        <v>11</v>
      </c>
      <c r="D51" s="97" t="s">
        <v>11</v>
      </c>
      <c r="E51" s="97" t="s">
        <v>11</v>
      </c>
      <c r="F51" s="97" t="s">
        <v>11</v>
      </c>
      <c r="G51" s="97" t="s">
        <v>11</v>
      </c>
      <c r="H51" s="97" t="s">
        <v>11</v>
      </c>
      <c r="I51" s="97" t="s">
        <v>11</v>
      </c>
      <c r="J51" s="97" t="s">
        <v>11</v>
      </c>
      <c r="K51" s="97" t="s">
        <v>11</v>
      </c>
      <c r="L51" s="97" t="s">
        <v>11</v>
      </c>
      <c r="M51" s="97" t="s">
        <v>11</v>
      </c>
      <c r="N51" s="97" t="s">
        <v>11</v>
      </c>
      <c r="O51" s="97" t="s">
        <v>11</v>
      </c>
      <c r="P51" s="97" t="s">
        <v>11</v>
      </c>
      <c r="Q51" s="97" t="s">
        <v>11</v>
      </c>
      <c r="R51" s="97" t="s">
        <v>11</v>
      </c>
      <c r="S51" s="97" t="s">
        <v>11</v>
      </c>
      <c r="T51" s="97">
        <v>-73.187671091631273</v>
      </c>
      <c r="U51" s="97">
        <v>-97.779370738775015</v>
      </c>
      <c r="V51" s="97">
        <v>-87.000070173131462</v>
      </c>
      <c r="W51" s="97">
        <v>-58.471289430951174</v>
      </c>
      <c r="X51" s="97">
        <v>-38.043268905400964</v>
      </c>
      <c r="Y51" s="97">
        <v>-80.159124954981507</v>
      </c>
      <c r="Z51" s="97">
        <f t="shared" si="51"/>
        <v>-219.74275466451445</v>
      </c>
      <c r="AA51" s="97"/>
      <c r="AB51" s="244"/>
      <c r="AC51" s="97">
        <v>-10.871709224248775</v>
      </c>
      <c r="AD51" s="97">
        <v>-27.072315781264706</v>
      </c>
      <c r="AE51" s="97">
        <v>-55.418316970549313</v>
      </c>
      <c r="AF51" s="97">
        <v>-219.74275466451445</v>
      </c>
      <c r="AG51" s="97">
        <v>4.8865219886113209</v>
      </c>
      <c r="AH51" s="97">
        <v>-19.286386173543178</v>
      </c>
      <c r="AI51" s="97"/>
      <c r="AJ51" s="97"/>
      <c r="AL51" s="97">
        <f t="shared" si="52"/>
        <v>-10.871709224248775</v>
      </c>
      <c r="AM51" s="97">
        <f t="shared" si="53"/>
        <v>-16.200606557015931</v>
      </c>
      <c r="AN51" s="97">
        <f t="shared" si="54"/>
        <v>-28.346001189284607</v>
      </c>
      <c r="AO51" s="97">
        <f t="shared" si="55"/>
        <v>-164.32443769396514</v>
      </c>
      <c r="AP51" s="97">
        <f t="shared" si="56"/>
        <v>4.8865219886113209</v>
      </c>
      <c r="AQ51" s="97">
        <f t="shared" si="55"/>
        <v>-24.172908162154499</v>
      </c>
      <c r="AR51" s="97"/>
      <c r="AS51" s="97"/>
      <c r="AU51" s="64"/>
    </row>
    <row r="52" spans="2:47" ht="15" customHeight="1" x14ac:dyDescent="0.35">
      <c r="B52" t="s">
        <v>0</v>
      </c>
      <c r="C52" s="244" t="s">
        <v>11</v>
      </c>
      <c r="D52" s="244" t="s">
        <v>11</v>
      </c>
      <c r="E52" s="244" t="s">
        <v>11</v>
      </c>
      <c r="F52" s="244" t="s">
        <v>11</v>
      </c>
      <c r="G52" s="244">
        <v>128.02408260786601</v>
      </c>
      <c r="H52" s="244">
        <v>42.770264071334708</v>
      </c>
      <c r="I52" s="244">
        <v>259.54895499999998</v>
      </c>
      <c r="J52" s="244">
        <v>426.28172999999998</v>
      </c>
      <c r="K52" s="244">
        <v>401.85424599999999</v>
      </c>
      <c r="L52" s="244">
        <v>400.67622</v>
      </c>
      <c r="M52" s="244">
        <v>675.03240400000004</v>
      </c>
      <c r="N52" s="244">
        <v>678.72207800000001</v>
      </c>
      <c r="O52" s="244">
        <v>712.49223400000005</v>
      </c>
      <c r="P52" s="244">
        <v>556.80280225901947</v>
      </c>
      <c r="Q52" s="244">
        <v>856.41452705411791</v>
      </c>
      <c r="R52" s="244">
        <v>891.47996332905302</v>
      </c>
      <c r="S52" s="244">
        <v>808.45299268659699</v>
      </c>
      <c r="T52" s="244">
        <v>554.14394416550522</v>
      </c>
      <c r="U52" s="244">
        <v>669.77303675332587</v>
      </c>
      <c r="V52" s="244">
        <v>670.62426921400049</v>
      </c>
      <c r="W52" s="244">
        <v>510.93314838100008</v>
      </c>
      <c r="X52" s="244">
        <v>910.22067166405327</v>
      </c>
      <c r="Y52" s="244">
        <v>910.19656798093865</v>
      </c>
      <c r="Z52" s="438">
        <f t="shared" si="51"/>
        <v>882.48983491451372</v>
      </c>
      <c r="AA52" s="438"/>
      <c r="AB52" s="244"/>
      <c r="AC52" s="244">
        <v>235.65826973811488</v>
      </c>
      <c r="AD52" s="244">
        <v>460.53277991768556</v>
      </c>
      <c r="AE52" s="244">
        <v>656.79567097708559</v>
      </c>
      <c r="AF52" s="244">
        <v>882.48983491451372</v>
      </c>
      <c r="AG52" s="244">
        <v>237.05736414928526</v>
      </c>
      <c r="AH52" s="244">
        <v>469.52528759872729</v>
      </c>
      <c r="AI52" s="244"/>
      <c r="AJ52" s="244"/>
      <c r="AL52" s="244">
        <f t="shared" si="52"/>
        <v>235.65826973811488</v>
      </c>
      <c r="AM52" s="244">
        <f t="shared" si="53"/>
        <v>224.87451017957068</v>
      </c>
      <c r="AN52" s="244">
        <f t="shared" si="54"/>
        <v>196.26289105940003</v>
      </c>
      <c r="AO52" s="244">
        <f t="shared" si="55"/>
        <v>225.69416393742813</v>
      </c>
      <c r="AP52" s="244">
        <f t="shared" si="56"/>
        <v>237.05736414928526</v>
      </c>
      <c r="AQ52" s="244">
        <f t="shared" si="55"/>
        <v>232.46792344944203</v>
      </c>
      <c r="AR52" s="244"/>
      <c r="AS52" s="244"/>
      <c r="AU52" s="64"/>
    </row>
    <row r="53" spans="2:47" ht="15" customHeight="1" outlineLevel="1" x14ac:dyDescent="0.35">
      <c r="B53" s="193" t="s">
        <v>340</v>
      </c>
      <c r="C53" s="97" t="s">
        <v>11</v>
      </c>
      <c r="D53" s="97" t="s">
        <v>11</v>
      </c>
      <c r="E53" s="97" t="s">
        <v>11</v>
      </c>
      <c r="F53" s="97" t="s">
        <v>11</v>
      </c>
      <c r="G53" s="97" t="s">
        <v>11</v>
      </c>
      <c r="H53" s="97" t="s">
        <v>11</v>
      </c>
      <c r="I53" s="97" t="s">
        <v>11</v>
      </c>
      <c r="J53" s="97" t="s">
        <v>11</v>
      </c>
      <c r="K53" s="97" t="s">
        <v>11</v>
      </c>
      <c r="L53" s="97" t="s">
        <v>11</v>
      </c>
      <c r="M53" s="97" t="s">
        <v>11</v>
      </c>
      <c r="N53" s="97" t="s">
        <v>11</v>
      </c>
      <c r="O53" s="97" t="s">
        <v>11</v>
      </c>
      <c r="P53" s="97" t="s">
        <v>11</v>
      </c>
      <c r="Q53" s="97" t="s">
        <v>11</v>
      </c>
      <c r="R53" s="97">
        <v>812.56171663144403</v>
      </c>
      <c r="S53" s="97">
        <v>690.78344091734198</v>
      </c>
      <c r="T53" s="97">
        <v>625.59416378823516</v>
      </c>
      <c r="U53" s="97">
        <v>597.29191753923499</v>
      </c>
      <c r="V53" s="97">
        <v>563.37120673799984</v>
      </c>
      <c r="W53" s="97">
        <v>548.58455896999988</v>
      </c>
      <c r="X53" s="97">
        <v>726.28765430962108</v>
      </c>
      <c r="Y53" s="97">
        <v>846.49162818916841</v>
      </c>
      <c r="Z53" s="97">
        <f t="shared" si="51"/>
        <v>845.89816839210198</v>
      </c>
      <c r="AA53" s="97"/>
      <c r="AB53" s="244"/>
      <c r="AC53" s="97">
        <v>221.44528587910816</v>
      </c>
      <c r="AD53" s="97">
        <v>420.70062998837346</v>
      </c>
      <c r="AE53" s="97">
        <v>633.2088870092856</v>
      </c>
      <c r="AF53" s="97">
        <v>845.89816839210198</v>
      </c>
      <c r="AG53" s="97">
        <v>217.40368773802334</v>
      </c>
      <c r="AH53" s="97">
        <v>427.18120700123086</v>
      </c>
      <c r="AI53" s="97"/>
      <c r="AJ53" s="97"/>
      <c r="AL53" s="97">
        <f t="shared" si="52"/>
        <v>221.44528587910816</v>
      </c>
      <c r="AM53" s="97">
        <f t="shared" si="53"/>
        <v>199.25534410926531</v>
      </c>
      <c r="AN53" s="97">
        <f t="shared" si="54"/>
        <v>212.50825702091214</v>
      </c>
      <c r="AO53" s="97">
        <f t="shared" si="55"/>
        <v>212.68928138281638</v>
      </c>
      <c r="AP53" s="97">
        <f t="shared" si="56"/>
        <v>217.40368773802334</v>
      </c>
      <c r="AQ53" s="97">
        <f t="shared" si="55"/>
        <v>209.77751926320752</v>
      </c>
      <c r="AR53" s="97"/>
      <c r="AS53" s="97"/>
      <c r="AU53" s="64"/>
    </row>
    <row r="54" spans="2:47" ht="15" customHeight="1" outlineLevel="1" x14ac:dyDescent="0.35">
      <c r="B54" s="193" t="s">
        <v>341</v>
      </c>
      <c r="C54" s="97" t="s">
        <v>11</v>
      </c>
      <c r="D54" s="97" t="s">
        <v>11</v>
      </c>
      <c r="E54" s="97" t="s">
        <v>11</v>
      </c>
      <c r="F54" s="97" t="s">
        <v>11</v>
      </c>
      <c r="G54" s="97" t="s">
        <v>11</v>
      </c>
      <c r="H54" s="97" t="s">
        <v>11</v>
      </c>
      <c r="I54" s="97" t="s">
        <v>11</v>
      </c>
      <c r="J54" s="97" t="s">
        <v>11</v>
      </c>
      <c r="K54" s="97" t="s">
        <v>11</v>
      </c>
      <c r="L54" s="97" t="s">
        <v>11</v>
      </c>
      <c r="M54" s="97" t="s">
        <v>11</v>
      </c>
      <c r="N54" s="97" t="s">
        <v>11</v>
      </c>
      <c r="O54" s="97" t="s">
        <v>11</v>
      </c>
      <c r="P54" s="97" t="s">
        <v>11</v>
      </c>
      <c r="Q54" s="97" t="s">
        <v>11</v>
      </c>
      <c r="R54" s="97">
        <v>-57.771369824301999</v>
      </c>
      <c r="S54" s="97">
        <v>-33.297439088566001</v>
      </c>
      <c r="T54" s="97">
        <v>-33.764210602496995</v>
      </c>
      <c r="U54" s="97">
        <v>-47.817109008000003</v>
      </c>
      <c r="V54" s="97">
        <v>-70.532348447000004</v>
      </c>
      <c r="W54" s="97">
        <v>-90.902104910000006</v>
      </c>
      <c r="X54" s="97">
        <v>-45.847366678545995</v>
      </c>
      <c r="Y54" s="97">
        <v>-137.53065822414101</v>
      </c>
      <c r="Z54" s="97">
        <f t="shared" si="51"/>
        <v>-191.11377108560103</v>
      </c>
      <c r="AA54" s="97"/>
      <c r="AB54" s="244"/>
      <c r="AC54" s="97">
        <v>-41.77444107508402</v>
      </c>
      <c r="AD54" s="97">
        <v>-85.410437774673014</v>
      </c>
      <c r="AE54" s="97">
        <v>-131.42471323699604</v>
      </c>
      <c r="AF54" s="97">
        <v>-191.11377108560103</v>
      </c>
      <c r="AG54" s="97">
        <v>-26.531555071341995</v>
      </c>
      <c r="AH54" s="97">
        <v>-55.541012156824998</v>
      </c>
      <c r="AI54" s="97"/>
      <c r="AJ54" s="97"/>
      <c r="AL54" s="97">
        <f t="shared" si="52"/>
        <v>-41.77444107508402</v>
      </c>
      <c r="AM54" s="97">
        <f t="shared" si="53"/>
        <v>-43.635996699588993</v>
      </c>
      <c r="AN54" s="97">
        <f t="shared" si="54"/>
        <v>-46.014275462323027</v>
      </c>
      <c r="AO54" s="97">
        <f t="shared" si="55"/>
        <v>-59.689057848604989</v>
      </c>
      <c r="AP54" s="97">
        <f t="shared" si="56"/>
        <v>-26.531555071341995</v>
      </c>
      <c r="AQ54" s="489">
        <f t="shared" si="55"/>
        <v>-29.009457085483003</v>
      </c>
      <c r="AR54" s="97"/>
      <c r="AS54" s="97"/>
      <c r="AU54" s="64"/>
    </row>
    <row r="55" spans="2:47" ht="15" customHeight="1" outlineLevel="1" x14ac:dyDescent="0.35">
      <c r="B55" s="193" t="s">
        <v>28</v>
      </c>
      <c r="C55" s="97" t="s">
        <v>11</v>
      </c>
      <c r="D55" s="97" t="s">
        <v>11</v>
      </c>
      <c r="E55" s="97" t="s">
        <v>11</v>
      </c>
      <c r="F55" s="97" t="s">
        <v>11</v>
      </c>
      <c r="G55" s="97" t="s">
        <v>11</v>
      </c>
      <c r="H55" s="97" t="s">
        <v>11</v>
      </c>
      <c r="I55" s="97" t="s">
        <v>11</v>
      </c>
      <c r="J55" s="97" t="s">
        <v>11</v>
      </c>
      <c r="K55" s="97" t="s">
        <v>11</v>
      </c>
      <c r="L55" s="97" t="s">
        <v>11</v>
      </c>
      <c r="M55" s="97" t="s">
        <v>11</v>
      </c>
      <c r="N55" s="97" t="s">
        <v>11</v>
      </c>
      <c r="O55" s="97" t="s">
        <v>11</v>
      </c>
      <c r="P55" s="97" t="s">
        <v>11</v>
      </c>
      <c r="Q55" s="97" t="s">
        <v>11</v>
      </c>
      <c r="R55" s="97">
        <v>188.954142201211</v>
      </c>
      <c r="S55" s="97">
        <v>187.28102286537401</v>
      </c>
      <c r="T55" s="97">
        <v>176.778571562965</v>
      </c>
      <c r="U55" s="97">
        <v>204.12658771967199</v>
      </c>
      <c r="V55" s="97">
        <v>204.61038241200001</v>
      </c>
      <c r="W55" s="97">
        <v>184.01275449999994</v>
      </c>
      <c r="X55" s="97">
        <v>209.61787442119999</v>
      </c>
      <c r="Y55" s="97">
        <v>214.02733061746309</v>
      </c>
      <c r="Z55" s="97">
        <f t="shared" si="51"/>
        <v>212.14035537954197</v>
      </c>
      <c r="AA55" s="97"/>
      <c r="AB55" s="244"/>
      <c r="AC55" s="97">
        <v>48.939122391139001</v>
      </c>
      <c r="AD55" s="97">
        <v>102.06938840543297</v>
      </c>
      <c r="AE55" s="97">
        <v>157.60993513012195</v>
      </c>
      <c r="AF55" s="97">
        <v>212.14035537954197</v>
      </c>
      <c r="AG55" s="97">
        <v>54.349318046739008</v>
      </c>
      <c r="AH55" s="97">
        <v>110.93215921475701</v>
      </c>
      <c r="AI55" s="97"/>
      <c r="AJ55" s="97"/>
      <c r="AL55" s="97">
        <f t="shared" si="52"/>
        <v>48.939122391139001</v>
      </c>
      <c r="AM55" s="97">
        <f t="shared" si="53"/>
        <v>53.130266014293973</v>
      </c>
      <c r="AN55" s="97">
        <f t="shared" si="54"/>
        <v>55.54054672468898</v>
      </c>
      <c r="AO55" s="97">
        <f t="shared" si="55"/>
        <v>54.530420249420018</v>
      </c>
      <c r="AP55" s="97">
        <f t="shared" si="56"/>
        <v>54.349318046739008</v>
      </c>
      <c r="AQ55" s="97">
        <f t="shared" si="55"/>
        <v>56.582841168018</v>
      </c>
      <c r="AR55" s="97"/>
      <c r="AS55" s="97"/>
      <c r="AU55" s="64"/>
    </row>
    <row r="56" spans="2:47" s="56" customFormat="1" ht="15" customHeight="1" outlineLevel="1" x14ac:dyDescent="0.35">
      <c r="B56" s="193" t="s">
        <v>342</v>
      </c>
      <c r="C56" s="97" t="s">
        <v>11</v>
      </c>
      <c r="D56" s="97" t="s">
        <v>11</v>
      </c>
      <c r="E56" s="97" t="s">
        <v>11</v>
      </c>
      <c r="F56" s="97" t="s">
        <v>11</v>
      </c>
      <c r="G56" s="97" t="s">
        <v>11</v>
      </c>
      <c r="H56" s="97" t="s">
        <v>11</v>
      </c>
      <c r="I56" s="97" t="s">
        <v>11</v>
      </c>
      <c r="J56" s="97" t="s">
        <v>11</v>
      </c>
      <c r="K56" s="97" t="s">
        <v>11</v>
      </c>
      <c r="L56" s="97" t="s">
        <v>11</v>
      </c>
      <c r="M56" s="97" t="s">
        <v>11</v>
      </c>
      <c r="N56" s="97" t="s">
        <v>11</v>
      </c>
      <c r="O56" s="97" t="s">
        <v>11</v>
      </c>
      <c r="P56" s="97" t="s">
        <v>11</v>
      </c>
      <c r="Q56" s="97" t="s">
        <v>11</v>
      </c>
      <c r="R56" s="97">
        <v>17.755040261249999</v>
      </c>
      <c r="S56" s="97">
        <v>35.412490176505003</v>
      </c>
      <c r="T56" s="97">
        <v>4.9312461836310177</v>
      </c>
      <c r="U56" s="97">
        <v>18.635810212736992</v>
      </c>
      <c r="V56" s="97">
        <v>23.748460323000074</v>
      </c>
      <c r="W56" s="97">
        <v>-28.410867774000096</v>
      </c>
      <c r="X56" s="97">
        <v>39.224924156837915</v>
      </c>
      <c r="Y56" s="97">
        <v>54.967347109058409</v>
      </c>
      <c r="Z56" s="97">
        <f t="shared" si="51"/>
        <v>53.215096464630051</v>
      </c>
      <c r="AA56" s="97"/>
      <c r="AB56" s="244"/>
      <c r="AC56" s="97">
        <v>16.998694635829949</v>
      </c>
      <c r="AD56" s="97">
        <v>45.906773524633962</v>
      </c>
      <c r="AE56" s="97">
        <v>47.939683564316965</v>
      </c>
      <c r="AF56" s="97">
        <v>53.215096464630051</v>
      </c>
      <c r="AG56" s="97">
        <v>1.1304452161669474</v>
      </c>
      <c r="AH56" s="97">
        <v>8.2062393495709784</v>
      </c>
      <c r="AI56" s="97"/>
      <c r="AJ56" s="97"/>
      <c r="AK56" s="253"/>
      <c r="AL56" s="97">
        <f t="shared" si="52"/>
        <v>16.998694635829949</v>
      </c>
      <c r="AM56" s="97">
        <f t="shared" si="53"/>
        <v>28.908078888804013</v>
      </c>
      <c r="AN56" s="97">
        <f t="shared" si="54"/>
        <v>2.0329100396830029</v>
      </c>
      <c r="AO56" s="97">
        <f t="shared" si="55"/>
        <v>5.2754129003130856</v>
      </c>
      <c r="AP56" s="97">
        <f t="shared" si="56"/>
        <v>1.1304452161669474</v>
      </c>
      <c r="AQ56" s="489">
        <f t="shared" si="55"/>
        <v>7.0757941334040311</v>
      </c>
      <c r="AR56" s="97"/>
      <c r="AS56" s="97"/>
      <c r="AT56" s="253"/>
      <c r="AU56" s="64"/>
    </row>
    <row r="57" spans="2:47" ht="15" customHeight="1" outlineLevel="1" x14ac:dyDescent="0.35">
      <c r="B57" s="193" t="s">
        <v>343</v>
      </c>
      <c r="C57" s="97" t="s">
        <v>11</v>
      </c>
      <c r="D57" s="97" t="s">
        <v>11</v>
      </c>
      <c r="E57" s="97" t="s">
        <v>11</v>
      </c>
      <c r="F57" s="97" t="s">
        <v>11</v>
      </c>
      <c r="G57" s="97" t="s">
        <v>11</v>
      </c>
      <c r="H57" s="97" t="s">
        <v>11</v>
      </c>
      <c r="I57" s="97" t="s">
        <v>11</v>
      </c>
      <c r="J57" s="97" t="s">
        <v>11</v>
      </c>
      <c r="K57" s="97" t="s">
        <v>11</v>
      </c>
      <c r="L57" s="97" t="s">
        <v>11</v>
      </c>
      <c r="M57" s="97" t="s">
        <v>11</v>
      </c>
      <c r="N57" s="97" t="s">
        <v>11</v>
      </c>
      <c r="O57" s="97" t="s">
        <v>11</v>
      </c>
      <c r="P57" s="97" t="s">
        <v>11</v>
      </c>
      <c r="Q57" s="97" t="s">
        <v>11</v>
      </c>
      <c r="R57" s="97">
        <v>-70.019565940549995</v>
      </c>
      <c r="S57" s="97">
        <v>-71.726522184058993</v>
      </c>
      <c r="T57" s="97">
        <v>-219.395826766829</v>
      </c>
      <c r="U57" s="97">
        <v>-102.464169710318</v>
      </c>
      <c r="V57" s="97">
        <v>-50.573431811999306</v>
      </c>
      <c r="W57" s="97">
        <v>-102.35119240499955</v>
      </c>
      <c r="X57" s="97">
        <v>-19.062414545059752</v>
      </c>
      <c r="Y57" s="97">
        <v>-67.759079710609925</v>
      </c>
      <c r="Z57" s="97">
        <f t="shared" si="51"/>
        <v>-37.650014236159187</v>
      </c>
      <c r="AA57" s="97"/>
      <c r="AB57" s="244"/>
      <c r="AC57" s="97">
        <v>-9.9503920928781699</v>
      </c>
      <c r="AD57" s="97">
        <v>-22.733574226081789</v>
      </c>
      <c r="AE57" s="97">
        <v>-50.538121489643267</v>
      </c>
      <c r="AF57" s="97">
        <v>-37.650014236159187</v>
      </c>
      <c r="AG57" s="97">
        <v>-9.2945317803020195</v>
      </c>
      <c r="AH57" s="97">
        <v>-21.253305810006847</v>
      </c>
      <c r="AI57" s="97"/>
      <c r="AJ57" s="97"/>
      <c r="AL57" s="97">
        <f t="shared" si="52"/>
        <v>-9.9503920928781699</v>
      </c>
      <c r="AM57" s="97">
        <f t="shared" si="53"/>
        <v>-12.783182133203619</v>
      </c>
      <c r="AN57" s="97">
        <f t="shared" si="54"/>
        <v>-27.804547263561478</v>
      </c>
      <c r="AO57" s="97">
        <f t="shared" si="55"/>
        <v>12.88810725348408</v>
      </c>
      <c r="AP57" s="97">
        <f t="shared" si="56"/>
        <v>-9.2945317803020195</v>
      </c>
      <c r="AQ57" s="489">
        <f t="shared" si="55"/>
        <v>-11.958774029704827</v>
      </c>
      <c r="AR57" s="97"/>
      <c r="AS57" s="97"/>
      <c r="AU57" s="64"/>
    </row>
    <row r="58" spans="2:47" ht="15" customHeight="1" x14ac:dyDescent="0.35">
      <c r="B58" s="6" t="s">
        <v>39</v>
      </c>
      <c r="C58" s="250" t="s">
        <v>11</v>
      </c>
      <c r="D58" s="250" t="s">
        <v>11</v>
      </c>
      <c r="E58" s="250" t="s">
        <v>11</v>
      </c>
      <c r="F58" s="250" t="s">
        <v>11</v>
      </c>
      <c r="G58" s="250">
        <v>1264.1503304237176</v>
      </c>
      <c r="H58" s="250">
        <v>1295.8063874457775</v>
      </c>
      <c r="I58" s="250">
        <f>I47-I52</f>
        <v>1300.7788150000001</v>
      </c>
      <c r="J58" s="250">
        <f>J47-J52</f>
        <v>1504.589964</v>
      </c>
      <c r="K58" s="250">
        <f t="shared" ref="K58:P58" si="57">K47-K52</f>
        <v>1567.7126830000002</v>
      </c>
      <c r="L58" s="250">
        <f t="shared" si="57"/>
        <v>1661.832807</v>
      </c>
      <c r="M58" s="250">
        <f t="shared" si="57"/>
        <v>1592.3571069999998</v>
      </c>
      <c r="N58" s="250">
        <f t="shared" si="57"/>
        <v>1464.6919890000001</v>
      </c>
      <c r="O58" s="250">
        <f t="shared" si="57"/>
        <v>1405.9330990000001</v>
      </c>
      <c r="P58" s="250">
        <f t="shared" si="57"/>
        <v>1636.2575555053038</v>
      </c>
      <c r="Q58" s="250">
        <v>1586.9649999938515</v>
      </c>
      <c r="R58" s="250">
        <v>1350.5372778181986</v>
      </c>
      <c r="S58" s="250">
        <v>1520.9844137339257</v>
      </c>
      <c r="T58" s="250">
        <v>1041.0934949818786</v>
      </c>
      <c r="U58" s="250">
        <v>1193.7053736940832</v>
      </c>
      <c r="V58" s="250">
        <v>1535.413636386</v>
      </c>
      <c r="W58" s="250">
        <v>1419.8521086769838</v>
      </c>
      <c r="X58" s="250">
        <v>1619.7726115357455</v>
      </c>
      <c r="Y58" s="250">
        <v>1887.9737166861735</v>
      </c>
      <c r="Z58" s="439">
        <f t="shared" si="51"/>
        <v>1379.4930376051279</v>
      </c>
      <c r="AA58" s="439"/>
      <c r="AB58" s="244"/>
      <c r="AC58" s="250">
        <v>676.27449966505105</v>
      </c>
      <c r="AD58" s="250">
        <v>1371.0291679085417</v>
      </c>
      <c r="AE58" s="250">
        <v>1941.0783564852657</v>
      </c>
      <c r="AF58" s="250">
        <v>1379.4930376051279</v>
      </c>
      <c r="AG58" s="250">
        <v>708.46967659752113</v>
      </c>
      <c r="AH58" s="250">
        <v>1145.9370378842839</v>
      </c>
      <c r="AI58" s="250"/>
      <c r="AJ58" s="250"/>
      <c r="AL58" s="250">
        <f t="shared" si="52"/>
        <v>676.27449966505105</v>
      </c>
      <c r="AM58" s="250">
        <f t="shared" si="53"/>
        <v>694.75466824349064</v>
      </c>
      <c r="AN58" s="250">
        <f t="shared" si="54"/>
        <v>570.04918857672396</v>
      </c>
      <c r="AO58" s="250">
        <f t="shared" si="55"/>
        <v>-561.58531888013772</v>
      </c>
      <c r="AP58" s="250">
        <f t="shared" si="56"/>
        <v>708.46967659752113</v>
      </c>
      <c r="AQ58" s="250">
        <f t="shared" si="55"/>
        <v>437.46736128676275</v>
      </c>
      <c r="AR58" s="250"/>
      <c r="AS58" s="250"/>
      <c r="AU58" s="64"/>
    </row>
    <row r="59" spans="2:47" ht="15" customHeight="1" x14ac:dyDescent="0.35">
      <c r="B59" s="451" t="s">
        <v>21</v>
      </c>
      <c r="C59" s="452" t="str">
        <f t="shared" ref="C59:P59" si="58">IFERROR(C58/B58-1,"-")</f>
        <v>-</v>
      </c>
      <c r="D59" s="452" t="str">
        <f t="shared" si="58"/>
        <v>-</v>
      </c>
      <c r="E59" s="452" t="str">
        <f t="shared" si="58"/>
        <v>-</v>
      </c>
      <c r="F59" s="452" t="str">
        <f t="shared" si="58"/>
        <v>-</v>
      </c>
      <c r="G59" s="452" t="str">
        <f t="shared" si="58"/>
        <v>-</v>
      </c>
      <c r="H59" s="452">
        <f t="shared" si="58"/>
        <v>2.5041370682116204E-2</v>
      </c>
      <c r="I59" s="452">
        <f t="shared" si="58"/>
        <v>3.8373229229282657E-3</v>
      </c>
      <c r="J59" s="452">
        <f t="shared" si="58"/>
        <v>0.15668393938288405</v>
      </c>
      <c r="K59" s="452">
        <f t="shared" si="58"/>
        <v>4.1953436158903123E-2</v>
      </c>
      <c r="L59" s="452">
        <f t="shared" si="58"/>
        <v>6.0036590263395695E-2</v>
      </c>
      <c r="M59" s="452">
        <f t="shared" si="58"/>
        <v>-4.1806672552950896E-2</v>
      </c>
      <c r="N59" s="452">
        <f t="shared" si="58"/>
        <v>-8.0173673002609802E-2</v>
      </c>
      <c r="O59" s="452">
        <f t="shared" si="58"/>
        <v>-4.0116891770615171E-2</v>
      </c>
      <c r="P59" s="452">
        <f t="shared" si="58"/>
        <v>0.16382319803774936</v>
      </c>
      <c r="Q59" s="452">
        <f t="shared" ref="Q59" si="59">IFERROR(Q58/P58-1,"-")</f>
        <v>-3.0125181298997883E-2</v>
      </c>
      <c r="R59" s="452">
        <f t="shared" ref="R59" si="60">IFERROR(R58/Q58-1,"-")</f>
        <v>-0.14898105640424897</v>
      </c>
      <c r="S59" s="452">
        <f t="shared" ref="S59" si="61">IFERROR(S58/R58-1,"-")</f>
        <v>0.12620690943909785</v>
      </c>
      <c r="T59" s="452">
        <f t="shared" ref="T59" si="62">IFERROR(T58/S58-1,"-")</f>
        <v>-0.31551337043220817</v>
      </c>
      <c r="U59" s="452">
        <f t="shared" ref="U59" si="63">IFERROR(U58/T58-1,"-")</f>
        <v>0.14658806288561133</v>
      </c>
      <c r="V59" s="452">
        <f t="shared" ref="V59" si="64">IFERROR(V58/U58-1,"-")</f>
        <v>0.28625846060695381</v>
      </c>
      <c r="W59" s="251">
        <f t="shared" ref="W59:X59" si="65">IFERROR(W58/V58-1,"-")</f>
        <v>-7.526410145804141E-2</v>
      </c>
      <c r="X59" s="251">
        <f t="shared" si="65"/>
        <v>0.14080375106464249</v>
      </c>
      <c r="Y59" s="251">
        <f>IFERROR(Y58/X58-1,"-")</f>
        <v>0.16557947902091019</v>
      </c>
      <c r="Z59" s="251">
        <f>IFERROR(Z58/Y58-1,"-")</f>
        <v>-0.26932614293674895</v>
      </c>
      <c r="AA59" s="473"/>
      <c r="AB59" s="244"/>
      <c r="AC59" s="251" t="str">
        <f>IFERROR(AC58/#REF!-1,"-")</f>
        <v>-</v>
      </c>
      <c r="AD59" s="251" t="str">
        <f>IFERROR(AD58/#REF!-1,"-")</f>
        <v>-</v>
      </c>
      <c r="AE59" s="251" t="str">
        <f>IFERROR(AE58/#REF!-1,"-")</f>
        <v>-</v>
      </c>
      <c r="AF59" s="251" t="str">
        <f>IFERROR(AF58/#REF!-1,"-")</f>
        <v>-</v>
      </c>
      <c r="AG59" s="453">
        <f>IFERROR(AG58/AC58-1,"-")</f>
        <v>4.7606669996304474E-2</v>
      </c>
      <c r="AH59" s="453">
        <f>IFERROR(AH58/AD58-1,"-")</f>
        <v>-0.16417749183821395</v>
      </c>
      <c r="AI59" s="453"/>
      <c r="AJ59" s="251"/>
      <c r="AL59" s="251"/>
      <c r="AM59" s="251"/>
      <c r="AN59" s="251"/>
      <c r="AO59" s="251"/>
      <c r="AP59" s="251"/>
      <c r="AQ59" s="251"/>
      <c r="AR59" s="251"/>
      <c r="AS59" s="251"/>
      <c r="AU59" s="204"/>
    </row>
    <row r="60" spans="2:47" s="64" customFormat="1" ht="15" customHeight="1" x14ac:dyDescent="0.35">
      <c r="B60" t="s">
        <v>344</v>
      </c>
      <c r="C60" s="245" t="s">
        <v>11</v>
      </c>
      <c r="D60" s="245" t="s">
        <v>11</v>
      </c>
      <c r="E60" s="245" t="s">
        <v>11</v>
      </c>
      <c r="F60" s="245" t="s">
        <v>11</v>
      </c>
      <c r="G60" s="244">
        <v>152.1886451756603</v>
      </c>
      <c r="H60" s="244">
        <v>265.91488878560421</v>
      </c>
      <c r="I60" s="244">
        <v>280.848092610891</v>
      </c>
      <c r="J60" s="244">
        <v>283.59100000000001</v>
      </c>
      <c r="K60" s="244">
        <v>399.76519403847493</v>
      </c>
      <c r="L60" s="244">
        <v>427.23181487306999</v>
      </c>
      <c r="M60" s="244">
        <v>260.37769525453575</v>
      </c>
      <c r="N60" s="244">
        <v>282.53665256147798</v>
      </c>
      <c r="O60" s="244">
        <v>212.28935416581098</v>
      </c>
      <c r="P60" s="244">
        <v>310.95219909994103</v>
      </c>
      <c r="Q60" s="244">
        <v>277.76896808577999</v>
      </c>
      <c r="R60" s="244">
        <v>88.796444962089993</v>
      </c>
      <c r="S60" s="244">
        <v>10.303633203148987</v>
      </c>
      <c r="T60" s="244">
        <v>99.667203448857009</v>
      </c>
      <c r="U60" s="244">
        <v>225.900711607235</v>
      </c>
      <c r="V60" s="244">
        <v>309.11099368299995</v>
      </c>
      <c r="W60" s="244">
        <v>261.89168124699972</v>
      </c>
      <c r="X60" s="244">
        <v>398.49013019496982</v>
      </c>
      <c r="Y60" s="244">
        <v>507.21922452084794</v>
      </c>
      <c r="Z60" s="244">
        <f t="shared" ref="Z60:Z70" si="66">AF60</f>
        <v>506.35577644767511</v>
      </c>
      <c r="AA60" s="244"/>
      <c r="AB60" s="244"/>
      <c r="AC60" s="244">
        <v>158.82538171089504</v>
      </c>
      <c r="AD60" s="244">
        <v>378.36753941554485</v>
      </c>
      <c r="AE60" s="244">
        <v>607.36348166271068</v>
      </c>
      <c r="AF60" s="244">
        <v>506.35577644767511</v>
      </c>
      <c r="AG60" s="244">
        <v>179.20085493487389</v>
      </c>
      <c r="AH60" s="244">
        <v>280.39018748445494</v>
      </c>
      <c r="AI60" s="244"/>
      <c r="AJ60" s="244"/>
      <c r="AK60" s="247"/>
      <c r="AL60" s="244">
        <f t="shared" ref="AL60:AL72" si="67">AC60</f>
        <v>158.82538171089504</v>
      </c>
      <c r="AM60" s="244">
        <f>AD60-AC60</f>
        <v>219.54215770464981</v>
      </c>
      <c r="AN60" s="244">
        <f>AE60-AD60</f>
        <v>228.99594224716583</v>
      </c>
      <c r="AO60" s="244">
        <f>AF60-AE60</f>
        <v>-101.00770521503557</v>
      </c>
      <c r="AP60" s="244">
        <f t="shared" ref="AP60:AP72" si="68">AG60</f>
        <v>179.20085493487389</v>
      </c>
      <c r="AQ60" s="244">
        <f>AH60-AG60</f>
        <v>101.18933254958105</v>
      </c>
      <c r="AR60" s="244"/>
      <c r="AS60" s="244"/>
      <c r="AT60" s="247"/>
    </row>
    <row r="61" spans="2:47" ht="15" customHeight="1" x14ac:dyDescent="0.35">
      <c r="B61" s="194" t="s">
        <v>345</v>
      </c>
      <c r="C61" s="254" t="s">
        <v>11</v>
      </c>
      <c r="D61" s="254" t="s">
        <v>11</v>
      </c>
      <c r="E61" s="254" t="s">
        <v>11</v>
      </c>
      <c r="F61" s="254" t="s">
        <v>11</v>
      </c>
      <c r="G61" s="255">
        <f t="shared" ref="G61:N61" si="69">G60/G58</f>
        <v>0.12038809112572058</v>
      </c>
      <c r="H61" s="255">
        <f t="shared" si="69"/>
        <v>0.20521189844553941</v>
      </c>
      <c r="I61" s="255">
        <f t="shared" si="69"/>
        <v>0.21590764653627217</v>
      </c>
      <c r="J61" s="255">
        <f t="shared" si="69"/>
        <v>0.18848391042438192</v>
      </c>
      <c r="K61" s="255">
        <f t="shared" si="69"/>
        <v>0.25499901759643728</v>
      </c>
      <c r="L61" s="255">
        <f t="shared" si="69"/>
        <v>0.2570847157869775</v>
      </c>
      <c r="M61" s="255">
        <f t="shared" si="69"/>
        <v>0.16351714958278876</v>
      </c>
      <c r="N61" s="255">
        <f t="shared" si="69"/>
        <v>0.19289833950302157</v>
      </c>
      <c r="O61" s="255">
        <f>O60/O58</f>
        <v>0.15099534559418673</v>
      </c>
      <c r="P61" s="255">
        <f>P60/P58</f>
        <v>0.19003866356718749</v>
      </c>
      <c r="Q61" s="255">
        <v>0.17503156533814934</v>
      </c>
      <c r="R61" s="255">
        <v>7.0000000000000007E-2</v>
      </c>
      <c r="S61" s="255">
        <v>0.01</v>
      </c>
      <c r="T61" s="255">
        <v>9.5733192003655571E-2</v>
      </c>
      <c r="U61" s="255">
        <v>0.18924327274171063</v>
      </c>
      <c r="V61" s="255">
        <v>0.20132099022552255</v>
      </c>
      <c r="W61" s="255">
        <v>0.18444997168826971</v>
      </c>
      <c r="X61" s="255">
        <v>0.24601609346706493</v>
      </c>
      <c r="Y61" s="255">
        <v>0.26865799033004228</v>
      </c>
      <c r="Z61" s="255">
        <f t="shared" si="66"/>
        <v>0.36705932008670028</v>
      </c>
      <c r="AA61" s="255"/>
      <c r="AB61" s="244"/>
      <c r="AC61" s="255">
        <v>0.23485342385312319</v>
      </c>
      <c r="AD61" s="255">
        <v>0.27597336969331704</v>
      </c>
      <c r="AE61" s="461">
        <v>0.31290003292936158</v>
      </c>
      <c r="AF61" s="461">
        <v>0.36705932008670028</v>
      </c>
      <c r="AG61" s="461">
        <v>0.25294075505884667</v>
      </c>
      <c r="AH61" s="461">
        <v>0.24468201848343485</v>
      </c>
      <c r="AI61" s="461"/>
      <c r="AJ61" s="461"/>
      <c r="AL61" s="460"/>
      <c r="AM61" s="460"/>
      <c r="AN61" s="460"/>
      <c r="AO61" s="460"/>
      <c r="AP61" s="460"/>
      <c r="AQ61" s="460"/>
      <c r="AR61" s="460"/>
      <c r="AS61" s="254"/>
      <c r="AU61" s="64"/>
    </row>
    <row r="62" spans="2:47" ht="15" customHeight="1" x14ac:dyDescent="0.35">
      <c r="B62" t="s">
        <v>29</v>
      </c>
      <c r="C62" s="245" t="s">
        <v>11</v>
      </c>
      <c r="D62" s="245" t="s">
        <v>11</v>
      </c>
      <c r="E62" s="245" t="s">
        <v>11</v>
      </c>
      <c r="F62" s="245" t="s">
        <v>11</v>
      </c>
      <c r="G62" s="244">
        <v>0</v>
      </c>
      <c r="H62" s="244">
        <v>-12.808512</v>
      </c>
      <c r="I62" s="244">
        <v>0</v>
      </c>
      <c r="J62" s="244">
        <v>-8.4475570000000015</v>
      </c>
      <c r="K62" s="245" t="s">
        <v>11</v>
      </c>
      <c r="L62" s="245" t="s">
        <v>11</v>
      </c>
      <c r="M62" s="245" t="s">
        <v>11</v>
      </c>
      <c r="N62" s="245" t="s">
        <v>11</v>
      </c>
      <c r="O62" s="245" t="s">
        <v>11</v>
      </c>
      <c r="P62" s="245" t="s">
        <v>11</v>
      </c>
      <c r="Q62" s="245" t="s">
        <v>11</v>
      </c>
      <c r="R62" s="245" t="s">
        <v>11</v>
      </c>
      <c r="S62" s="245" t="s">
        <v>11</v>
      </c>
      <c r="T62" s="245" t="s">
        <v>11</v>
      </c>
      <c r="U62" s="245" t="s">
        <v>11</v>
      </c>
      <c r="V62" s="245" t="s">
        <v>11</v>
      </c>
      <c r="W62" s="245" t="s">
        <v>11</v>
      </c>
      <c r="X62" s="245" t="s">
        <v>11</v>
      </c>
      <c r="Y62" s="245">
        <f t="shared" ref="Y62" si="70">AF62</f>
        <v>0</v>
      </c>
      <c r="Z62" s="245">
        <f t="shared" si="66"/>
        <v>0</v>
      </c>
      <c r="AA62" s="245"/>
      <c r="AB62" s="244"/>
      <c r="AC62" s="245"/>
      <c r="AD62" s="245"/>
      <c r="AE62" s="245"/>
      <c r="AF62" s="245"/>
      <c r="AG62" s="245"/>
      <c r="AH62" s="245"/>
      <c r="AI62" s="245"/>
      <c r="AJ62" s="245"/>
      <c r="AL62" s="460"/>
      <c r="AM62" s="460"/>
      <c r="AN62" s="460"/>
      <c r="AO62" s="460"/>
      <c r="AP62" s="460"/>
      <c r="AQ62" s="460"/>
      <c r="AR62" s="460"/>
      <c r="AS62" s="254"/>
      <c r="AU62" s="64"/>
    </row>
    <row r="63" spans="2:47" ht="15" customHeight="1" x14ac:dyDescent="0.35">
      <c r="B63" s="3" t="s">
        <v>346</v>
      </c>
      <c r="C63" s="245" t="s">
        <v>11</v>
      </c>
      <c r="D63" s="245" t="s">
        <v>11</v>
      </c>
      <c r="E63" s="245" t="s">
        <v>11</v>
      </c>
      <c r="F63" s="245" t="s">
        <v>11</v>
      </c>
      <c r="G63" s="245" t="s">
        <v>11</v>
      </c>
      <c r="H63" s="245" t="s">
        <v>11</v>
      </c>
      <c r="I63" s="245" t="s">
        <v>11</v>
      </c>
      <c r="J63" s="245" t="s">
        <v>11</v>
      </c>
      <c r="K63" s="245" t="s">
        <v>11</v>
      </c>
      <c r="L63" s="245" t="s">
        <v>11</v>
      </c>
      <c r="M63" s="245" t="s">
        <v>11</v>
      </c>
      <c r="N63" s="245" t="s">
        <v>11</v>
      </c>
      <c r="O63" s="245" t="s">
        <v>11</v>
      </c>
      <c r="P63" s="244">
        <v>61.495509939999998</v>
      </c>
      <c r="Q63" s="244">
        <v>62.053771679999997</v>
      </c>
      <c r="R63" s="244">
        <v>61.629912529999999</v>
      </c>
      <c r="S63" s="244">
        <v>69.24624759999999</v>
      </c>
      <c r="T63" s="244">
        <v>65.344551820000007</v>
      </c>
      <c r="U63" s="244">
        <v>68.47730331999999</v>
      </c>
      <c r="V63" s="244">
        <v>65.109403619999995</v>
      </c>
      <c r="W63" s="244">
        <v>53.314496079999998</v>
      </c>
      <c r="X63" s="244">
        <v>51.534143579999999</v>
      </c>
      <c r="Y63" s="244">
        <v>49.364742880000001</v>
      </c>
      <c r="Z63" s="244">
        <f t="shared" si="66"/>
        <v>47.747502250000011</v>
      </c>
      <c r="AA63" s="244"/>
      <c r="AB63" s="244"/>
      <c r="AC63" s="244">
        <v>48.262786010000006</v>
      </c>
      <c r="AD63" s="244">
        <v>48.262786010000006</v>
      </c>
      <c r="AE63" s="244">
        <v>47.911284200000004</v>
      </c>
      <c r="AF63" s="244">
        <v>47.747502250000011</v>
      </c>
      <c r="AG63" s="244">
        <v>44.070594569999997</v>
      </c>
      <c r="AH63" s="244">
        <v>43.985538570000003</v>
      </c>
      <c r="AI63" s="244"/>
      <c r="AJ63" s="244"/>
      <c r="AL63" s="244">
        <f t="shared" si="67"/>
        <v>48.262786010000006</v>
      </c>
      <c r="AM63" s="244">
        <f t="shared" ref="AM63:AM72" si="71">AD63-AC63</f>
        <v>0</v>
      </c>
      <c r="AN63" s="244">
        <f t="shared" ref="AN63:AN72" si="72">AE63-AD63</f>
        <v>-0.35150181000000202</v>
      </c>
      <c r="AO63" s="244">
        <f t="shared" ref="AO63:AQ72" si="73">AF63-AE63</f>
        <v>-0.16378194999999351</v>
      </c>
      <c r="AP63" s="244">
        <f t="shared" si="68"/>
        <v>44.070594569999997</v>
      </c>
      <c r="AQ63" s="244">
        <f t="shared" si="73"/>
        <v>-8.5055999999994469E-2</v>
      </c>
      <c r="AR63" s="244"/>
      <c r="AS63" s="244"/>
      <c r="AU63" s="64"/>
    </row>
    <row r="64" spans="2:47" ht="15" customHeight="1" x14ac:dyDescent="0.35">
      <c r="B64" s="4" t="s">
        <v>30</v>
      </c>
      <c r="C64" s="245" t="s">
        <v>11</v>
      </c>
      <c r="D64" s="245" t="s">
        <v>11</v>
      </c>
      <c r="E64" s="245" t="s">
        <v>11</v>
      </c>
      <c r="F64" s="245" t="s">
        <v>11</v>
      </c>
      <c r="G64" s="244">
        <v>40.859190661908997</v>
      </c>
      <c r="H64" s="244">
        <v>76.259627013910091</v>
      </c>
      <c r="I64" s="244">
        <v>112.678570527547</v>
      </c>
      <c r="J64" s="244">
        <v>120.143</v>
      </c>
      <c r="K64" s="244">
        <v>144.10280517738698</v>
      </c>
      <c r="L64" s="244">
        <v>155.67614470996699</v>
      </c>
      <c r="M64" s="244">
        <v>207.316437595043</v>
      </c>
      <c r="N64" s="244">
        <v>169.67216780085599</v>
      </c>
      <c r="O64" s="244">
        <v>188.55301072875199</v>
      </c>
      <c r="P64" s="244">
        <v>223.36164880415501</v>
      </c>
      <c r="Q64" s="244">
        <v>334.43951855345398</v>
      </c>
      <c r="R64" s="244">
        <v>239.549915142896</v>
      </c>
      <c r="S64" s="244">
        <v>328.265930853643</v>
      </c>
      <c r="T64" s="244">
        <v>356.89243568504099</v>
      </c>
      <c r="U64" s="244">
        <v>387.57642128589998</v>
      </c>
      <c r="V64" s="244">
        <v>360.50125907699993</v>
      </c>
      <c r="W64" s="244">
        <v>447.92915008800009</v>
      </c>
      <c r="X64" s="244">
        <v>490.74750251467424</v>
      </c>
      <c r="Y64" s="244">
        <v>379.04194389579203</v>
      </c>
      <c r="Z64" s="244">
        <f t="shared" si="66"/>
        <v>24.409459418903886</v>
      </c>
      <c r="AA64" s="244"/>
      <c r="AB64" s="244"/>
      <c r="AC64" s="244">
        <v>114.90296004798711</v>
      </c>
      <c r="AD64" s="244">
        <v>182.16369802909264</v>
      </c>
      <c r="AE64" s="244">
        <v>203.2688414617518</v>
      </c>
      <c r="AF64" s="244">
        <v>24.409459418903886</v>
      </c>
      <c r="AG64" s="244">
        <v>57.135777216684048</v>
      </c>
      <c r="AH64" s="244">
        <v>112.58596410948843</v>
      </c>
      <c r="AI64" s="244"/>
      <c r="AJ64" s="244"/>
      <c r="AL64" s="244">
        <f t="shared" si="67"/>
        <v>114.90296004798711</v>
      </c>
      <c r="AM64" s="244">
        <f t="shared" si="71"/>
        <v>67.260737981105535</v>
      </c>
      <c r="AN64" s="244">
        <f t="shared" si="72"/>
        <v>21.105143432659162</v>
      </c>
      <c r="AO64" s="244">
        <f t="shared" si="73"/>
        <v>-178.85938204284793</v>
      </c>
      <c r="AP64" s="244">
        <f t="shared" si="68"/>
        <v>57.135777216684048</v>
      </c>
      <c r="AQ64" s="244">
        <f t="shared" si="73"/>
        <v>55.450186892804382</v>
      </c>
      <c r="AR64" s="244"/>
      <c r="AS64" s="244"/>
      <c r="AU64" s="64"/>
    </row>
    <row r="65" spans="2:47" ht="15" customHeight="1" outlineLevel="1" x14ac:dyDescent="0.35">
      <c r="B65" s="193" t="s">
        <v>31</v>
      </c>
      <c r="C65" s="97" t="s">
        <v>11</v>
      </c>
      <c r="D65" s="97" t="s">
        <v>11</v>
      </c>
      <c r="E65" s="97" t="s">
        <v>11</v>
      </c>
      <c r="F65" s="97" t="s">
        <v>11</v>
      </c>
      <c r="G65" s="97" t="s">
        <v>11</v>
      </c>
      <c r="H65" s="97" t="s">
        <v>11</v>
      </c>
      <c r="I65" s="97" t="s">
        <v>11</v>
      </c>
      <c r="J65" s="97" t="s">
        <v>11</v>
      </c>
      <c r="K65" s="97" t="s">
        <v>11</v>
      </c>
      <c r="L65" s="97" t="s">
        <v>11</v>
      </c>
      <c r="M65" s="97" t="s">
        <v>11</v>
      </c>
      <c r="N65" s="97" t="s">
        <v>11</v>
      </c>
      <c r="O65" s="97" t="s">
        <v>11</v>
      </c>
      <c r="P65" s="97" t="s">
        <v>11</v>
      </c>
      <c r="Q65" s="97" t="s">
        <v>11</v>
      </c>
      <c r="R65" s="97">
        <v>120</v>
      </c>
      <c r="S65" s="97">
        <v>180</v>
      </c>
      <c r="T65" s="97">
        <v>158.803819225719</v>
      </c>
      <c r="U65" s="97">
        <v>147.53881052548599</v>
      </c>
      <c r="V65" s="97">
        <v>127.171206394</v>
      </c>
      <c r="W65" s="97">
        <v>154.135062874</v>
      </c>
      <c r="X65" s="97">
        <v>200.87115877106629</v>
      </c>
      <c r="Y65" s="97">
        <v>150.42048667230594</v>
      </c>
      <c r="Z65" s="97">
        <f t="shared" si="66"/>
        <v>152.73729983627197</v>
      </c>
      <c r="AA65" s="97"/>
      <c r="AB65" s="244"/>
      <c r="AC65" s="97">
        <v>45.950357437233031</v>
      </c>
      <c r="AD65" s="97">
        <v>88.081351002262039</v>
      </c>
      <c r="AE65" s="97">
        <v>118.44594525150605</v>
      </c>
      <c r="AF65" s="97">
        <v>152.73729983627197</v>
      </c>
      <c r="AG65" s="97">
        <v>23.040446484433005</v>
      </c>
      <c r="AH65" s="97">
        <v>56.742086350919003</v>
      </c>
      <c r="AI65" s="97"/>
      <c r="AJ65" s="97"/>
      <c r="AL65" s="97">
        <f t="shared" si="67"/>
        <v>45.950357437233031</v>
      </c>
      <c r="AM65" s="97">
        <f t="shared" si="71"/>
        <v>42.130993565029009</v>
      </c>
      <c r="AN65" s="97">
        <f t="shared" si="72"/>
        <v>30.364594249244007</v>
      </c>
      <c r="AO65" s="97">
        <f t="shared" si="73"/>
        <v>34.291354584765926</v>
      </c>
      <c r="AP65" s="97">
        <f t="shared" si="68"/>
        <v>23.040446484433005</v>
      </c>
      <c r="AQ65" s="97">
        <f t="shared" si="73"/>
        <v>33.701639866485998</v>
      </c>
      <c r="AR65" s="97"/>
      <c r="AS65" s="97"/>
      <c r="AU65" s="64"/>
    </row>
    <row r="66" spans="2:47" ht="15" customHeight="1" outlineLevel="1" x14ac:dyDescent="0.35">
      <c r="B66" s="149" t="s">
        <v>32</v>
      </c>
      <c r="C66" s="97" t="s">
        <v>11</v>
      </c>
      <c r="D66" s="97" t="s">
        <v>11</v>
      </c>
      <c r="E66" s="97" t="s">
        <v>11</v>
      </c>
      <c r="F66" s="97" t="s">
        <v>11</v>
      </c>
      <c r="G66" s="97" t="s">
        <v>11</v>
      </c>
      <c r="H66" s="97" t="s">
        <v>11</v>
      </c>
      <c r="I66" s="97" t="s">
        <v>11</v>
      </c>
      <c r="J66" s="97" t="s">
        <v>11</v>
      </c>
      <c r="K66" s="97" t="s">
        <v>11</v>
      </c>
      <c r="L66" s="97" t="s">
        <v>11</v>
      </c>
      <c r="M66" s="97" t="s">
        <v>11</v>
      </c>
      <c r="N66" s="97" t="s">
        <v>11</v>
      </c>
      <c r="O66" s="97" t="s">
        <v>11</v>
      </c>
      <c r="P66" s="97" t="s">
        <v>11</v>
      </c>
      <c r="Q66" s="97" t="s">
        <v>11</v>
      </c>
      <c r="R66" s="97">
        <v>5</v>
      </c>
      <c r="S66" s="97">
        <v>51</v>
      </c>
      <c r="T66" s="97">
        <v>50.896180774281007</v>
      </c>
      <c r="U66" s="97">
        <v>70.361189474514021</v>
      </c>
      <c r="V66" s="97">
        <v>92.473851058999884</v>
      </c>
      <c r="W66" s="97">
        <v>86.584643276000008</v>
      </c>
      <c r="X66" s="97">
        <v>161.14636126664089</v>
      </c>
      <c r="Y66" s="97">
        <v>144.68114460288294</v>
      </c>
      <c r="Z66" s="97">
        <f t="shared" si="66"/>
        <v>-185.60970462497207</v>
      </c>
      <c r="AA66" s="97"/>
      <c r="AB66" s="244"/>
      <c r="AC66" s="97">
        <v>53.198894593007843</v>
      </c>
      <c r="AD66" s="97">
        <v>63.367414010403792</v>
      </c>
      <c r="AE66" s="97">
        <v>38.978127024194791</v>
      </c>
      <c r="AF66" s="97">
        <v>-185.60970462497207</v>
      </c>
      <c r="AG66" s="97">
        <v>20.365132497174002</v>
      </c>
      <c r="AH66" s="97">
        <v>24.19964219626528</v>
      </c>
      <c r="AI66" s="97"/>
      <c r="AJ66" s="97"/>
      <c r="AL66" s="97">
        <f t="shared" si="67"/>
        <v>53.198894593007843</v>
      </c>
      <c r="AM66" s="97">
        <f t="shared" si="71"/>
        <v>10.168519417395949</v>
      </c>
      <c r="AN66" s="97">
        <f t="shared" si="72"/>
        <v>-24.389286986209001</v>
      </c>
      <c r="AO66" s="97">
        <f t="shared" si="73"/>
        <v>-224.58783164916684</v>
      </c>
      <c r="AP66" s="97">
        <f t="shared" si="68"/>
        <v>20.365132497174002</v>
      </c>
      <c r="AQ66" s="97">
        <f t="shared" si="73"/>
        <v>3.8345096990912779</v>
      </c>
      <c r="AR66" s="97"/>
      <c r="AS66" s="97"/>
      <c r="AU66" s="64"/>
    </row>
    <row r="67" spans="2:47" ht="15" customHeight="1" outlineLevel="1" x14ac:dyDescent="0.35">
      <c r="B67" s="193" t="s">
        <v>33</v>
      </c>
      <c r="C67" s="97" t="s">
        <v>11</v>
      </c>
      <c r="D67" s="97" t="s">
        <v>11</v>
      </c>
      <c r="E67" s="97" t="s">
        <v>11</v>
      </c>
      <c r="F67" s="97" t="s">
        <v>11</v>
      </c>
      <c r="G67" s="97" t="s">
        <v>11</v>
      </c>
      <c r="H67" s="97" t="s">
        <v>11</v>
      </c>
      <c r="I67" s="97" t="s">
        <v>11</v>
      </c>
      <c r="J67" s="97" t="s">
        <v>11</v>
      </c>
      <c r="K67" s="97" t="s">
        <v>11</v>
      </c>
      <c r="L67" s="97" t="s">
        <v>11</v>
      </c>
      <c r="M67" s="97" t="s">
        <v>11</v>
      </c>
      <c r="N67" s="97" t="s">
        <v>11</v>
      </c>
      <c r="O67" s="97" t="s">
        <v>11</v>
      </c>
      <c r="P67" s="97" t="s">
        <v>11</v>
      </c>
      <c r="Q67" s="97" t="s">
        <v>11</v>
      </c>
      <c r="R67" s="97">
        <v>44</v>
      </c>
      <c r="S67" s="97">
        <v>22</v>
      </c>
      <c r="T67" s="97">
        <v>32.960428043364004</v>
      </c>
      <c r="U67" s="97">
        <v>35.225749775773004</v>
      </c>
      <c r="V67" s="97">
        <v>34.269300225999999</v>
      </c>
      <c r="W67" s="97">
        <v>32.544765683999998</v>
      </c>
      <c r="X67" s="97">
        <v>35.456595939065004</v>
      </c>
      <c r="Y67" s="97">
        <v>39.349340742917001</v>
      </c>
      <c r="Z67" s="97">
        <f t="shared" si="66"/>
        <v>32.253431743290001</v>
      </c>
      <c r="AA67" s="97"/>
      <c r="AB67" s="244"/>
      <c r="AC67" s="97">
        <v>8.8157184292970001</v>
      </c>
      <c r="AD67" s="97">
        <v>16.334427044740998</v>
      </c>
      <c r="AE67" s="97">
        <v>24.179897694076999</v>
      </c>
      <c r="AF67" s="97">
        <v>32.253431743290001</v>
      </c>
      <c r="AG67" s="97">
        <v>6.1430045492779994</v>
      </c>
      <c r="AH67" s="97">
        <v>13.940880406866999</v>
      </c>
      <c r="AI67" s="97"/>
      <c r="AJ67" s="97"/>
      <c r="AL67" s="97">
        <f t="shared" si="67"/>
        <v>8.8157184292970001</v>
      </c>
      <c r="AM67" s="97">
        <f t="shared" si="71"/>
        <v>7.5187086154439982</v>
      </c>
      <c r="AN67" s="97">
        <f t="shared" si="72"/>
        <v>7.8454706493360007</v>
      </c>
      <c r="AO67" s="97">
        <f t="shared" si="73"/>
        <v>8.0735340492130021</v>
      </c>
      <c r="AP67" s="97">
        <f t="shared" si="68"/>
        <v>6.1430045492779994</v>
      </c>
      <c r="AQ67" s="97">
        <f t="shared" si="73"/>
        <v>7.7978758575889993</v>
      </c>
      <c r="AR67" s="97"/>
      <c r="AS67" s="97"/>
      <c r="AU67" s="64"/>
    </row>
    <row r="68" spans="2:47" ht="15" customHeight="1" outlineLevel="1" x14ac:dyDescent="0.35">
      <c r="B68" s="149" t="s">
        <v>34</v>
      </c>
      <c r="C68" s="97" t="s">
        <v>11</v>
      </c>
      <c r="D68" s="97" t="s">
        <v>11</v>
      </c>
      <c r="E68" s="97" t="s">
        <v>11</v>
      </c>
      <c r="F68" s="97" t="s">
        <v>11</v>
      </c>
      <c r="G68" s="97" t="s">
        <v>11</v>
      </c>
      <c r="H68" s="97" t="s">
        <v>11</v>
      </c>
      <c r="I68" s="97" t="s">
        <v>11</v>
      </c>
      <c r="J68" s="97" t="s">
        <v>11</v>
      </c>
      <c r="K68" s="97" t="s">
        <v>11</v>
      </c>
      <c r="L68" s="97" t="s">
        <v>11</v>
      </c>
      <c r="M68" s="97" t="s">
        <v>11</v>
      </c>
      <c r="N68" s="97" t="s">
        <v>11</v>
      </c>
      <c r="O68" s="97" t="s">
        <v>11</v>
      </c>
      <c r="P68" s="97" t="s">
        <v>11</v>
      </c>
      <c r="Q68" s="97" t="s">
        <v>11</v>
      </c>
      <c r="R68" s="97">
        <v>73</v>
      </c>
      <c r="S68" s="97">
        <v>78</v>
      </c>
      <c r="T68" s="97">
        <v>118.139571956636</v>
      </c>
      <c r="U68" s="97">
        <v>142.27425022422699</v>
      </c>
      <c r="V68" s="97">
        <v>114.72641892599997</v>
      </c>
      <c r="W68" s="97">
        <v>143.69606242300009</v>
      </c>
      <c r="X68" s="97">
        <v>48.464250900521002</v>
      </c>
      <c r="Y68" s="97">
        <v>17.773817950674001</v>
      </c>
      <c r="Z68" s="97">
        <f t="shared" si="66"/>
        <v>0</v>
      </c>
      <c r="AA68" s="97"/>
      <c r="AB68" s="244"/>
      <c r="AC68" s="97">
        <v>0</v>
      </c>
      <c r="AD68" s="97">
        <v>-3.0200197898011538E-10</v>
      </c>
      <c r="AE68" s="97">
        <v>-1.8200552176494966E-10</v>
      </c>
      <c r="AF68" s="97">
        <v>0</v>
      </c>
      <c r="AG68" s="97">
        <v>0</v>
      </c>
      <c r="AH68" s="97">
        <v>0</v>
      </c>
      <c r="AI68" s="97"/>
      <c r="AJ68" s="97"/>
      <c r="AL68" s="97">
        <f t="shared" si="67"/>
        <v>0</v>
      </c>
      <c r="AM68" s="97">
        <f t="shared" si="71"/>
        <v>-3.0200197898011538E-10</v>
      </c>
      <c r="AN68" s="97">
        <f t="shared" si="72"/>
        <v>1.1999645721516572E-10</v>
      </c>
      <c r="AO68" s="97">
        <f t="shared" si="73"/>
        <v>1.8200552176494966E-10</v>
      </c>
      <c r="AP68" s="97">
        <f t="shared" si="68"/>
        <v>0</v>
      </c>
      <c r="AQ68" s="97">
        <f t="shared" si="73"/>
        <v>0</v>
      </c>
      <c r="AR68" s="97"/>
      <c r="AS68" s="97"/>
      <c r="AU68" s="64"/>
    </row>
    <row r="69" spans="2:47" ht="15" customHeight="1" outlineLevel="1" x14ac:dyDescent="0.35">
      <c r="B69" s="193" t="s">
        <v>35</v>
      </c>
      <c r="C69" s="97" t="s">
        <v>11</v>
      </c>
      <c r="D69" s="97" t="s">
        <v>11</v>
      </c>
      <c r="E69" s="97" t="s">
        <v>11</v>
      </c>
      <c r="F69" s="97" t="s">
        <v>11</v>
      </c>
      <c r="G69" s="97" t="s">
        <v>11</v>
      </c>
      <c r="H69" s="97" t="s">
        <v>11</v>
      </c>
      <c r="I69" s="97" t="s">
        <v>11</v>
      </c>
      <c r="J69" s="97" t="s">
        <v>11</v>
      </c>
      <c r="K69" s="97" t="s">
        <v>11</v>
      </c>
      <c r="L69" s="97" t="s">
        <v>11</v>
      </c>
      <c r="M69" s="97" t="s">
        <v>11</v>
      </c>
      <c r="N69" s="97" t="s">
        <v>11</v>
      </c>
      <c r="O69" s="97" t="s">
        <v>11</v>
      </c>
      <c r="P69" s="97" t="s">
        <v>11</v>
      </c>
      <c r="Q69" s="97" t="s">
        <v>11</v>
      </c>
      <c r="R69" s="97">
        <v>-3</v>
      </c>
      <c r="S69" s="97">
        <v>-2.7570000000000001</v>
      </c>
      <c r="T69" s="97">
        <v>-3.8999999999999995</v>
      </c>
      <c r="U69" s="97">
        <v>-7.823578714100023</v>
      </c>
      <c r="V69" s="97">
        <v>-8.1395175279999137</v>
      </c>
      <c r="W69" s="97">
        <v>30.968615830999994</v>
      </c>
      <c r="X69" s="97">
        <v>44.809135637381047</v>
      </c>
      <c r="Y69" s="97">
        <v>26.81715392701215</v>
      </c>
      <c r="Z69" s="97">
        <f t="shared" si="66"/>
        <v>25.02843246431398</v>
      </c>
      <c r="AA69" s="97"/>
      <c r="AB69" s="244"/>
      <c r="AC69" s="97">
        <v>6.9379895884492342</v>
      </c>
      <c r="AD69" s="97">
        <v>14.380505971685814</v>
      </c>
      <c r="AE69" s="97">
        <v>21.664871491973969</v>
      </c>
      <c r="AF69" s="97">
        <v>25.02843246431398</v>
      </c>
      <c r="AG69" s="97">
        <v>7.5871936857990407</v>
      </c>
      <c r="AH69" s="97">
        <v>17.703355155437148</v>
      </c>
      <c r="AI69" s="97"/>
      <c r="AJ69" s="97"/>
      <c r="AL69" s="97">
        <f t="shared" si="67"/>
        <v>6.9379895884492342</v>
      </c>
      <c r="AM69" s="97">
        <f t="shared" si="71"/>
        <v>7.4425163832365797</v>
      </c>
      <c r="AN69" s="97">
        <f t="shared" si="72"/>
        <v>7.284365520288155</v>
      </c>
      <c r="AO69" s="97">
        <f t="shared" si="73"/>
        <v>3.3635609723400108</v>
      </c>
      <c r="AP69" s="97">
        <f t="shared" si="68"/>
        <v>7.5871936857990407</v>
      </c>
      <c r="AQ69" s="97">
        <f t="shared" si="73"/>
        <v>10.116161469638108</v>
      </c>
      <c r="AR69" s="97"/>
      <c r="AS69" s="97"/>
      <c r="AU69" s="64"/>
    </row>
    <row r="70" spans="2:47" ht="15" customHeight="1" x14ac:dyDescent="0.35">
      <c r="B70" s="15" t="s">
        <v>347</v>
      </c>
      <c r="C70" s="244">
        <v>450.8</v>
      </c>
      <c r="D70" s="244">
        <v>335.3</v>
      </c>
      <c r="E70" s="244">
        <v>381.1</v>
      </c>
      <c r="F70" s="244">
        <v>440.2</v>
      </c>
      <c r="G70" s="244">
        <v>1071</v>
      </c>
      <c r="H70" s="244">
        <v>940.8</v>
      </c>
      <c r="I70" s="244">
        <v>907.25215200000002</v>
      </c>
      <c r="J70" s="244">
        <v>1091.8658310000001</v>
      </c>
      <c r="K70" s="244">
        <v>1023.844684</v>
      </c>
      <c r="L70" s="244">
        <v>1078.924845</v>
      </c>
      <c r="M70" s="244">
        <v>1124.662975</v>
      </c>
      <c r="N70" s="244">
        <v>1012.483169</v>
      </c>
      <c r="O70" s="244">
        <v>1005.090735</v>
      </c>
      <c r="P70" s="244">
        <v>1040.4481976612078</v>
      </c>
      <c r="Q70" s="244">
        <v>912.70274167462037</v>
      </c>
      <c r="R70" s="244">
        <v>960.5610051832092</v>
      </c>
      <c r="S70" s="244">
        <v>1113.1686020771194</v>
      </c>
      <c r="T70" s="244">
        <v>519.18930402798094</v>
      </c>
      <c r="U70" s="244">
        <v>511.75093748094889</v>
      </c>
      <c r="V70" s="244">
        <v>800.69198000599738</v>
      </c>
      <c r="W70" s="244">
        <v>656.71678126198901</v>
      </c>
      <c r="X70" s="244">
        <v>679.00083524610125</v>
      </c>
      <c r="Y70" s="244">
        <v>952.3478053895293</v>
      </c>
      <c r="Z70" s="244">
        <f t="shared" si="66"/>
        <v>800.98029948854742</v>
      </c>
      <c r="AA70" s="244"/>
      <c r="AB70" s="244"/>
      <c r="AC70" s="244">
        <v>354.28337189616866</v>
      </c>
      <c r="AD70" s="244">
        <v>762.23514445390526</v>
      </c>
      <c r="AE70" s="244">
        <v>1082.534749160799</v>
      </c>
      <c r="AF70" s="244">
        <v>800.98029948854742</v>
      </c>
      <c r="AG70" s="244">
        <v>428.06244987596222</v>
      </c>
      <c r="AH70" s="244">
        <v>708.97534772034044</v>
      </c>
      <c r="AI70" s="244"/>
      <c r="AJ70" s="244"/>
      <c r="AL70" s="244">
        <f t="shared" si="67"/>
        <v>354.28337189616866</v>
      </c>
      <c r="AM70" s="244">
        <f t="shared" si="71"/>
        <v>407.9517725577366</v>
      </c>
      <c r="AN70" s="244">
        <f t="shared" si="72"/>
        <v>320.29960470689377</v>
      </c>
      <c r="AO70" s="244">
        <f t="shared" si="73"/>
        <v>-281.55444967225162</v>
      </c>
      <c r="AP70" s="244">
        <f t="shared" si="68"/>
        <v>428.06244987596222</v>
      </c>
      <c r="AQ70" s="244">
        <f t="shared" si="73"/>
        <v>280.91289784437822</v>
      </c>
      <c r="AR70" s="244"/>
      <c r="AS70" s="244"/>
      <c r="AU70" s="64"/>
    </row>
    <row r="71" spans="2:47" ht="15" customHeight="1" x14ac:dyDescent="0.35">
      <c r="B71" t="s">
        <v>348</v>
      </c>
      <c r="C71" s="244" t="str">
        <f t="shared" ref="C71:U71" si="74">IFERROR(C70-C72,"-")</f>
        <v>-</v>
      </c>
      <c r="D71" s="244" t="str">
        <f t="shared" si="74"/>
        <v>-</v>
      </c>
      <c r="E71" s="244" t="str">
        <f t="shared" si="74"/>
        <v>-</v>
      </c>
      <c r="F71" s="244" t="str">
        <f t="shared" si="74"/>
        <v>-</v>
      </c>
      <c r="G71" s="244" t="str">
        <f t="shared" si="74"/>
        <v>-</v>
      </c>
      <c r="H71" s="244" t="str">
        <f t="shared" si="74"/>
        <v>-</v>
      </c>
      <c r="I71" s="244" t="str">
        <f t="shared" si="74"/>
        <v>-</v>
      </c>
      <c r="J71" s="244" t="str">
        <f t="shared" si="74"/>
        <v>-</v>
      </c>
      <c r="K71" s="244" t="str">
        <f t="shared" si="74"/>
        <v>-</v>
      </c>
      <c r="L71" s="244" t="str">
        <f t="shared" si="74"/>
        <v>-</v>
      </c>
      <c r="M71" s="244" t="str">
        <f t="shared" si="74"/>
        <v>-</v>
      </c>
      <c r="N71" s="244" t="str">
        <f t="shared" si="74"/>
        <v>-</v>
      </c>
      <c r="O71" s="244" t="str">
        <f t="shared" si="74"/>
        <v>-</v>
      </c>
      <c r="P71" s="244" t="str">
        <f t="shared" si="74"/>
        <v>-</v>
      </c>
      <c r="Q71" s="244">
        <f t="shared" si="74"/>
        <v>163.70274167462037</v>
      </c>
      <c r="R71" s="244">
        <f>IFERROR(R70-R72,"-")</f>
        <v>41.561005183209204</v>
      </c>
      <c r="S71" s="244">
        <f>IFERROR(S70-S72,"-")</f>
        <v>268.16860207711943</v>
      </c>
      <c r="T71" s="244">
        <f t="shared" si="74"/>
        <v>-277.72170712181787</v>
      </c>
      <c r="U71" s="244">
        <f t="shared" si="74"/>
        <v>-342.12830854078823</v>
      </c>
      <c r="V71" s="244">
        <f>IFERROR(V70-V72,"-")</f>
        <v>21.180052692574691</v>
      </c>
      <c r="W71" s="244">
        <f>IFERROR(W70-W72,"-")</f>
        <v>-168.87625510779867</v>
      </c>
      <c r="X71" s="244">
        <f>IFERROR(X70-X72,"-")</f>
        <v>-192.14244456719996</v>
      </c>
      <c r="Y71" s="244">
        <f>IFERROR(Y70-Y72,"-")</f>
        <v>-337.42711592940202</v>
      </c>
      <c r="Z71" s="244">
        <f>IFERROR(Z70-Z72,"-")</f>
        <v>-592.31321414709305</v>
      </c>
      <c r="AA71" s="244"/>
      <c r="AB71" s="244"/>
      <c r="AC71" s="244">
        <f t="shared" ref="AC71:AG71" si="75">IFERROR(AC70-AC72,"-")</f>
        <v>-13.748406814898715</v>
      </c>
      <c r="AD71" s="244">
        <f t="shared" si="75"/>
        <v>-12.766694569299602</v>
      </c>
      <c r="AE71" s="244">
        <f t="shared" si="75"/>
        <v>-12.766694569299716</v>
      </c>
      <c r="AF71" s="244">
        <f t="shared" si="75"/>
        <v>-592.31321414709305</v>
      </c>
      <c r="AG71" s="244">
        <f t="shared" si="75"/>
        <v>-11.424598626399984</v>
      </c>
      <c r="AH71" s="244">
        <f t="shared" ref="AH71" si="76">IFERROR(AH70-AH72,"-")</f>
        <v>-42.597556891500062</v>
      </c>
      <c r="AI71" s="244"/>
      <c r="AJ71" s="244"/>
      <c r="AL71" s="244">
        <f t="shared" si="67"/>
        <v>-13.748406814898715</v>
      </c>
      <c r="AM71" s="244">
        <f t="shared" si="71"/>
        <v>0.98171224559911252</v>
      </c>
      <c r="AN71" s="244">
        <f t="shared" si="72"/>
        <v>-1.1368683772161603E-13</v>
      </c>
      <c r="AO71" s="244">
        <f t="shared" si="73"/>
        <v>-579.54651957779333</v>
      </c>
      <c r="AP71" s="244">
        <f t="shared" si="68"/>
        <v>-11.424598626399984</v>
      </c>
      <c r="AQ71" s="490">
        <f t="shared" si="73"/>
        <v>-31.172958265100078</v>
      </c>
      <c r="AR71" s="244"/>
      <c r="AS71" s="244"/>
      <c r="AU71" s="204"/>
    </row>
    <row r="72" spans="2:47" ht="15" customHeight="1" x14ac:dyDescent="0.35">
      <c r="B72" s="2" t="s">
        <v>36</v>
      </c>
      <c r="C72" s="256" t="s">
        <v>11</v>
      </c>
      <c r="D72" s="256" t="s">
        <v>11</v>
      </c>
      <c r="E72" s="256" t="s">
        <v>11</v>
      </c>
      <c r="F72" s="256" t="s">
        <v>11</v>
      </c>
      <c r="G72" s="256" t="s">
        <v>11</v>
      </c>
      <c r="H72" s="256" t="s">
        <v>11</v>
      </c>
      <c r="I72" s="256" t="s">
        <v>11</v>
      </c>
      <c r="J72" s="256" t="s">
        <v>11</v>
      </c>
      <c r="K72" s="256" t="s">
        <v>11</v>
      </c>
      <c r="L72" s="256" t="s">
        <v>11</v>
      </c>
      <c r="M72" s="256" t="s">
        <v>11</v>
      </c>
      <c r="N72" s="256" t="s">
        <v>11</v>
      </c>
      <c r="O72" s="256" t="s">
        <v>11</v>
      </c>
      <c r="P72" s="256" t="s">
        <v>11</v>
      </c>
      <c r="Q72" s="250">
        <v>749</v>
      </c>
      <c r="R72" s="250">
        <v>919</v>
      </c>
      <c r="S72" s="250">
        <v>845</v>
      </c>
      <c r="T72" s="250">
        <v>796.91101114979881</v>
      </c>
      <c r="U72" s="250">
        <v>853.87924602173712</v>
      </c>
      <c r="V72" s="250">
        <v>779.51192731342269</v>
      </c>
      <c r="W72" s="250">
        <v>825.59303636978768</v>
      </c>
      <c r="X72" s="250">
        <v>871.14327981330121</v>
      </c>
      <c r="Y72" s="250">
        <v>1289.7749213189313</v>
      </c>
      <c r="Z72" s="250">
        <f>AF72</f>
        <v>1393.2935136356405</v>
      </c>
      <c r="AA72" s="250"/>
      <c r="AB72" s="244"/>
      <c r="AC72" s="250">
        <v>368.03177871106737</v>
      </c>
      <c r="AD72" s="250">
        <v>775.00183902320487</v>
      </c>
      <c r="AE72" s="250">
        <v>1095.3014437300988</v>
      </c>
      <c r="AF72" s="250">
        <v>1393.2935136356405</v>
      </c>
      <c r="AG72" s="250">
        <v>439.4870485023622</v>
      </c>
      <c r="AH72" s="250">
        <v>751.5729046118405</v>
      </c>
      <c r="AI72" s="250"/>
      <c r="AJ72" s="250"/>
      <c r="AK72" s="257"/>
      <c r="AL72" s="250">
        <f t="shared" si="67"/>
        <v>368.03177871106737</v>
      </c>
      <c r="AM72" s="250">
        <f t="shared" si="71"/>
        <v>406.97006031213749</v>
      </c>
      <c r="AN72" s="250">
        <f t="shared" si="72"/>
        <v>320.29960470689389</v>
      </c>
      <c r="AO72" s="250">
        <f t="shared" si="73"/>
        <v>297.99206990554171</v>
      </c>
      <c r="AP72" s="250">
        <f t="shared" si="68"/>
        <v>439.4870485023622</v>
      </c>
      <c r="AQ72" s="250">
        <f>AH72-AG72</f>
        <v>312.0858561094783</v>
      </c>
      <c r="AR72" s="250"/>
      <c r="AS72" s="250"/>
      <c r="AU72" s="64"/>
    </row>
    <row r="73" spans="2:47" ht="15" customHeight="1" x14ac:dyDescent="0.35">
      <c r="B73" s="451" t="s">
        <v>21</v>
      </c>
      <c r="C73" s="452" t="str">
        <f t="shared" ref="C73:P73" si="77">IFERROR(C72/B72-1,"-")</f>
        <v>-</v>
      </c>
      <c r="D73" s="452" t="str">
        <f t="shared" si="77"/>
        <v>-</v>
      </c>
      <c r="E73" s="452" t="str">
        <f t="shared" si="77"/>
        <v>-</v>
      </c>
      <c r="F73" s="452" t="str">
        <f t="shared" si="77"/>
        <v>-</v>
      </c>
      <c r="G73" s="452" t="str">
        <f t="shared" si="77"/>
        <v>-</v>
      </c>
      <c r="H73" s="452" t="str">
        <f t="shared" si="77"/>
        <v>-</v>
      </c>
      <c r="I73" s="452" t="str">
        <f t="shared" si="77"/>
        <v>-</v>
      </c>
      <c r="J73" s="452" t="str">
        <f t="shared" si="77"/>
        <v>-</v>
      </c>
      <c r="K73" s="452" t="str">
        <f t="shared" si="77"/>
        <v>-</v>
      </c>
      <c r="L73" s="452" t="str">
        <f t="shared" si="77"/>
        <v>-</v>
      </c>
      <c r="M73" s="452" t="str">
        <f t="shared" si="77"/>
        <v>-</v>
      </c>
      <c r="N73" s="452" t="str">
        <f t="shared" si="77"/>
        <v>-</v>
      </c>
      <c r="O73" s="452" t="str">
        <f t="shared" si="77"/>
        <v>-</v>
      </c>
      <c r="P73" s="452" t="str">
        <f t="shared" si="77"/>
        <v>-</v>
      </c>
      <c r="Q73" s="452" t="str">
        <f t="shared" ref="Q73" si="78">IFERROR(Q72/P72-1,"-")</f>
        <v>-</v>
      </c>
      <c r="R73" s="452">
        <f t="shared" ref="R73" si="79">IFERROR(R72/Q72-1,"-")</f>
        <v>0.22696929238985319</v>
      </c>
      <c r="S73" s="452">
        <f t="shared" ref="S73" si="80">IFERROR(S72/R72-1,"-")</f>
        <v>-8.0522306855277503E-2</v>
      </c>
      <c r="T73" s="452">
        <f t="shared" ref="T73" si="81">IFERROR(T72/S72-1,"-")</f>
        <v>-5.6910045976569457E-2</v>
      </c>
      <c r="U73" s="452">
        <f t="shared" ref="U73" si="82">IFERROR(U72/T72-1,"-")</f>
        <v>7.1486319143392762E-2</v>
      </c>
      <c r="V73" s="452">
        <f t="shared" ref="V73" si="83">IFERROR(V72/U72-1,"-")</f>
        <v>-8.7093484300965529E-2</v>
      </c>
      <c r="W73" s="251">
        <f t="shared" ref="W73:X73" si="84">IFERROR(W72/V72-1,"-")</f>
        <v>5.9115335431983551E-2</v>
      </c>
      <c r="X73" s="251">
        <f t="shared" si="84"/>
        <v>5.5172756354392671E-2</v>
      </c>
      <c r="Y73" s="251">
        <f>IFERROR(Y72/X72-1,"-")</f>
        <v>0.4805542913622074</v>
      </c>
      <c r="Z73" s="251">
        <f>IFERROR(Z72/Y72-1,"-")</f>
        <v>8.0260974690723907E-2</v>
      </c>
      <c r="AA73" s="473"/>
      <c r="AB73" s="244"/>
      <c r="AC73" s="251" t="str">
        <f>IFERROR(AC72/#REF!-1,"-")</f>
        <v>-</v>
      </c>
      <c r="AD73" s="251" t="str">
        <f>IFERROR(AD72/#REF!-1,"-")</f>
        <v>-</v>
      </c>
      <c r="AE73" s="251" t="str">
        <f>IFERROR(AE72/#REF!-1,"-")</f>
        <v>-</v>
      </c>
      <c r="AF73" s="251" t="str">
        <f>IFERROR(AF72/#REF!-1,"-")</f>
        <v>-</v>
      </c>
      <c r="AG73" s="251">
        <f>IFERROR(AG72/AC72-1,"-")</f>
        <v>0.19415516247414222</v>
      </c>
      <c r="AH73" s="251">
        <f>IFERROR(AH72/AD72-1,"-")</f>
        <v>-3.0230811375742905E-2</v>
      </c>
      <c r="AI73" s="251"/>
      <c r="AJ73" s="251"/>
      <c r="AL73" s="251"/>
      <c r="AM73" s="251"/>
      <c r="AN73" s="251"/>
      <c r="AO73" s="251"/>
      <c r="AP73" s="251"/>
      <c r="AQ73" s="251"/>
      <c r="AR73" s="251"/>
      <c r="AS73" s="251"/>
      <c r="AU73" s="204"/>
    </row>
    <row r="74" spans="2:47" ht="15" customHeight="1" x14ac:dyDescent="0.35">
      <c r="B74" s="15"/>
      <c r="C74" s="258"/>
      <c r="D74" s="258"/>
      <c r="E74" s="258"/>
      <c r="F74" s="258"/>
      <c r="G74" s="258"/>
      <c r="H74" s="258"/>
      <c r="I74" s="258"/>
      <c r="J74" s="258"/>
      <c r="K74" s="258"/>
      <c r="L74" s="258"/>
      <c r="M74" s="258"/>
      <c r="N74" s="258"/>
      <c r="O74" s="258"/>
      <c r="P74" s="258"/>
      <c r="Q74" s="259"/>
      <c r="R74" s="259"/>
      <c r="S74" s="259"/>
      <c r="T74" s="259"/>
      <c r="U74" s="259"/>
      <c r="AB74" s="244"/>
    </row>
    <row r="75" spans="2:47" ht="15" customHeight="1" x14ac:dyDescent="0.35">
      <c r="B75" s="201" t="s">
        <v>37</v>
      </c>
      <c r="C75" s="260" t="s">
        <v>11</v>
      </c>
      <c r="D75" s="260" t="s">
        <v>11</v>
      </c>
      <c r="E75" s="260" t="s">
        <v>11</v>
      </c>
      <c r="F75" s="260" t="s">
        <v>11</v>
      </c>
      <c r="G75" s="260" t="s">
        <v>11</v>
      </c>
      <c r="H75" s="260" t="s">
        <v>11</v>
      </c>
      <c r="I75" s="260" t="s">
        <v>11</v>
      </c>
      <c r="J75" s="260" t="s">
        <v>11</v>
      </c>
      <c r="K75" s="261">
        <v>3656.5377149999999</v>
      </c>
      <c r="L75" s="261">
        <v>3656.5377149999999</v>
      </c>
      <c r="M75" s="261">
        <v>3656.5377149999999</v>
      </c>
      <c r="N75" s="261">
        <v>3656.5377149999999</v>
      </c>
      <c r="O75" s="261">
        <v>3656.5377149999999</v>
      </c>
      <c r="P75" s="261">
        <v>3656.5377149999999</v>
      </c>
      <c r="Q75" s="261">
        <v>3656.5377149999999</v>
      </c>
      <c r="R75" s="261">
        <v>3656.5377149999999</v>
      </c>
      <c r="S75" s="261">
        <v>3656.5377149999999</v>
      </c>
      <c r="T75" s="261">
        <v>3656.5377149999999</v>
      </c>
      <c r="U75" s="261">
        <v>3656.5377149999999</v>
      </c>
      <c r="V75" s="261">
        <v>3965.681012</v>
      </c>
      <c r="W75" s="261">
        <v>3965.681012</v>
      </c>
      <c r="X75" s="261">
        <v>3965.681012</v>
      </c>
      <c r="Y75" s="261">
        <v>4184.0209999999997</v>
      </c>
      <c r="Z75" s="261">
        <f>AF75</f>
        <v>4184.021624</v>
      </c>
      <c r="AA75" s="250"/>
      <c r="AB75" s="244"/>
      <c r="AC75" s="261">
        <v>4184.0209999999997</v>
      </c>
      <c r="AD75" s="261">
        <v>4184.0209999999997</v>
      </c>
      <c r="AE75" s="261">
        <v>4184.0209999999997</v>
      </c>
      <c r="AF75" s="261">
        <v>4184.021624</v>
      </c>
      <c r="AG75" s="261">
        <v>4184.021624</v>
      </c>
      <c r="AH75" s="261">
        <v>4184.021624</v>
      </c>
      <c r="AI75" s="261"/>
      <c r="AJ75" s="261"/>
    </row>
    <row r="76" spans="2:47" ht="15" customHeight="1" x14ac:dyDescent="0.35">
      <c r="B76" s="200" t="s">
        <v>38</v>
      </c>
      <c r="C76" s="262" t="s">
        <v>11</v>
      </c>
      <c r="D76" s="262" t="s">
        <v>11</v>
      </c>
      <c r="E76" s="262" t="s">
        <v>11</v>
      </c>
      <c r="F76" s="262" t="s">
        <v>11</v>
      </c>
      <c r="G76" s="262" t="s">
        <v>11</v>
      </c>
      <c r="H76" s="262" t="s">
        <v>11</v>
      </c>
      <c r="I76" s="262" t="s">
        <v>11</v>
      </c>
      <c r="J76" s="262" t="s">
        <v>11</v>
      </c>
      <c r="K76" s="263">
        <v>0.155</v>
      </c>
      <c r="L76" s="263">
        <v>0.17</v>
      </c>
      <c r="M76" s="263">
        <v>0.185</v>
      </c>
      <c r="N76" s="263">
        <v>0.185</v>
      </c>
      <c r="O76" s="263">
        <v>0.185</v>
      </c>
      <c r="P76" s="263">
        <v>0.185</v>
      </c>
      <c r="Q76" s="263">
        <v>0.185</v>
      </c>
      <c r="R76" s="263">
        <v>0.19</v>
      </c>
      <c r="S76" s="263">
        <v>0.19</v>
      </c>
      <c r="T76" s="263">
        <v>0.19</v>
      </c>
      <c r="U76" s="263">
        <v>0.19</v>
      </c>
      <c r="V76" s="263">
        <v>0.19</v>
      </c>
      <c r="W76" s="264">
        <v>0.19</v>
      </c>
      <c r="X76" s="264">
        <v>0.19</v>
      </c>
      <c r="Y76" s="264">
        <f>X76</f>
        <v>0.19</v>
      </c>
      <c r="Z76" s="263">
        <f>AF76</f>
        <v>0.2</v>
      </c>
      <c r="AA76" s="474"/>
      <c r="AB76" s="244"/>
      <c r="AC76" s="265" t="s">
        <v>11</v>
      </c>
      <c r="AD76" s="265" t="s">
        <v>11</v>
      </c>
      <c r="AE76" s="265" t="s">
        <v>11</v>
      </c>
      <c r="AF76" s="265">
        <v>0.2</v>
      </c>
      <c r="AG76" s="265" t="s">
        <v>11</v>
      </c>
      <c r="AH76" s="265">
        <v>0.2</v>
      </c>
      <c r="AI76" s="265"/>
      <c r="AJ76" s="265"/>
    </row>
    <row r="77" spans="2:47" ht="15" customHeight="1" x14ac:dyDescent="0.35">
      <c r="B77" s="199"/>
      <c r="C77" s="245"/>
      <c r="D77" s="245"/>
      <c r="E77" s="245"/>
      <c r="F77" s="245"/>
      <c r="G77" s="245"/>
      <c r="H77" s="245"/>
      <c r="I77" s="245"/>
      <c r="J77" s="245"/>
      <c r="K77" s="242"/>
      <c r="L77" s="242"/>
      <c r="M77" s="242"/>
      <c r="N77" s="242"/>
      <c r="O77" s="242"/>
      <c r="P77" s="242"/>
      <c r="Q77" s="242"/>
      <c r="R77" s="242"/>
      <c r="S77" s="242"/>
      <c r="T77" s="242"/>
      <c r="U77" s="242"/>
      <c r="V77" s="242"/>
      <c r="W77" s="242"/>
      <c r="X77" s="242"/>
      <c r="Y77" s="242"/>
      <c r="AC77" s="242"/>
      <c r="AD77" s="242"/>
      <c r="AE77" s="242"/>
      <c r="AF77" s="242"/>
      <c r="AG77" s="242"/>
      <c r="AH77" s="242"/>
      <c r="AI77" s="242"/>
      <c r="AL77" s="242"/>
      <c r="AM77" s="242"/>
      <c r="AN77" s="242"/>
      <c r="AO77" s="242"/>
      <c r="AP77" s="242"/>
      <c r="AQ77" s="242"/>
      <c r="AR77" s="242"/>
    </row>
    <row r="78" spans="2:47" ht="15" customHeight="1" x14ac:dyDescent="0.35">
      <c r="B78" s="218"/>
      <c r="C78" s="258"/>
      <c r="D78" s="258"/>
      <c r="E78" s="258"/>
      <c r="F78" s="258"/>
      <c r="G78" s="258"/>
      <c r="H78" s="258"/>
      <c r="I78" s="258"/>
      <c r="J78" s="258"/>
      <c r="K78" s="258"/>
      <c r="L78" s="258"/>
      <c r="M78" s="258"/>
      <c r="N78" s="258"/>
      <c r="O78" s="258"/>
      <c r="P78" s="258"/>
      <c r="Q78" s="259"/>
      <c r="R78" s="259"/>
      <c r="S78" s="259"/>
      <c r="T78" s="259"/>
      <c r="U78" s="259"/>
      <c r="AT78"/>
    </row>
    <row r="79" spans="2:47" ht="15" customHeight="1" x14ac:dyDescent="0.35">
      <c r="B79" s="219"/>
      <c r="C79" s="266"/>
      <c r="D79" s="267"/>
      <c r="E79" s="267"/>
      <c r="F79" s="267"/>
      <c r="G79" s="266"/>
      <c r="H79" s="267"/>
      <c r="I79" s="267"/>
      <c r="J79" s="266"/>
      <c r="K79" s="267"/>
      <c r="L79" s="267"/>
      <c r="M79" s="267"/>
      <c r="N79" s="267"/>
      <c r="O79" s="267"/>
      <c r="P79" s="267"/>
      <c r="Q79" s="223"/>
      <c r="R79" s="223"/>
      <c r="S79" s="223"/>
      <c r="T79" s="223"/>
      <c r="U79" s="223"/>
      <c r="V79" s="223"/>
      <c r="W79" s="223"/>
      <c r="X79" s="223"/>
      <c r="Y79" s="223"/>
      <c r="Z79" s="223"/>
      <c r="AA79" s="223"/>
      <c r="AB79" s="223"/>
      <c r="AC79" s="223"/>
      <c r="AD79" s="223"/>
      <c r="AE79" s="223"/>
      <c r="AF79" s="223"/>
      <c r="AG79" s="223"/>
      <c r="AH79" s="223"/>
      <c r="AI79" s="223"/>
      <c r="AJ79" s="223"/>
      <c r="AT79"/>
    </row>
    <row r="80" spans="2:47" ht="15" customHeight="1" x14ac:dyDescent="0.35">
      <c r="B80" s="219"/>
      <c r="C80" s="266"/>
      <c r="D80" s="267"/>
      <c r="E80" s="267"/>
      <c r="F80" s="267"/>
      <c r="G80" s="266"/>
      <c r="H80" s="267"/>
      <c r="I80" s="267"/>
      <c r="J80" s="266"/>
      <c r="K80" s="267"/>
      <c r="L80" s="267"/>
      <c r="M80" s="267"/>
      <c r="N80" s="267"/>
      <c r="O80" s="267"/>
      <c r="P80" s="267"/>
      <c r="Q80" s="223"/>
      <c r="R80" s="223"/>
      <c r="S80" s="223"/>
      <c r="T80" s="223"/>
      <c r="U80" s="223"/>
      <c r="V80" s="223"/>
      <c r="W80" s="223"/>
      <c r="X80" s="223"/>
      <c r="Y80" s="223"/>
      <c r="Z80" s="223"/>
      <c r="AA80" s="223"/>
      <c r="AB80" s="223"/>
      <c r="AC80" s="223"/>
      <c r="AD80" s="223"/>
      <c r="AE80" s="223"/>
      <c r="AF80" s="223"/>
      <c r="AG80" s="223"/>
      <c r="AH80" s="223"/>
      <c r="AI80" s="223"/>
      <c r="AJ80" s="223"/>
      <c r="AT80"/>
    </row>
    <row r="81" spans="2:46" ht="15" customHeight="1" x14ac:dyDescent="0.35">
      <c r="B81" s="219"/>
      <c r="C81" s="266"/>
      <c r="D81" s="267"/>
      <c r="E81" s="267"/>
      <c r="F81" s="267"/>
      <c r="G81" s="266"/>
      <c r="H81" s="267"/>
      <c r="I81" s="267"/>
      <c r="J81" s="266"/>
      <c r="K81" s="267"/>
      <c r="L81" s="267"/>
      <c r="M81" s="267"/>
      <c r="N81" s="267"/>
      <c r="O81" s="267"/>
      <c r="P81" s="267"/>
      <c r="Q81" s="223"/>
      <c r="R81" s="223"/>
      <c r="S81" s="223"/>
      <c r="T81" s="223"/>
      <c r="U81" s="223"/>
      <c r="V81" s="223"/>
      <c r="W81" s="223"/>
      <c r="X81" s="223"/>
      <c r="Y81" s="223"/>
      <c r="Z81" s="223"/>
      <c r="AA81" s="223"/>
      <c r="AB81" s="223"/>
      <c r="AC81" s="223"/>
      <c r="AD81" s="223"/>
      <c r="AE81" s="223"/>
      <c r="AF81" s="223"/>
      <c r="AG81" s="223"/>
      <c r="AH81" s="223"/>
      <c r="AI81" s="223"/>
      <c r="AJ81" s="223"/>
      <c r="AT81"/>
    </row>
    <row r="82" spans="2:46" ht="15" customHeight="1" x14ac:dyDescent="0.35">
      <c r="B82" s="219"/>
      <c r="C82" s="266"/>
      <c r="D82" s="267"/>
      <c r="E82" s="267"/>
      <c r="F82" s="267"/>
      <c r="G82" s="266"/>
      <c r="H82" s="267"/>
      <c r="I82" s="267"/>
      <c r="J82" s="266"/>
      <c r="K82" s="267"/>
      <c r="L82" s="267"/>
      <c r="M82" s="267"/>
      <c r="N82" s="267"/>
      <c r="O82" s="267"/>
      <c r="P82" s="267"/>
      <c r="Q82" s="223"/>
      <c r="R82" s="223"/>
      <c r="S82" s="223"/>
      <c r="T82" s="223"/>
      <c r="U82" s="223"/>
      <c r="V82" s="223"/>
      <c r="W82" s="223"/>
      <c r="X82" s="223"/>
      <c r="Y82" s="223"/>
      <c r="Z82" s="223"/>
      <c r="AA82" s="223"/>
      <c r="AB82" s="223"/>
      <c r="AC82" s="223"/>
      <c r="AD82" s="223"/>
      <c r="AE82" s="223"/>
      <c r="AF82" s="223"/>
      <c r="AG82" s="223"/>
      <c r="AH82" s="223"/>
      <c r="AI82" s="223"/>
      <c r="AJ82" s="223"/>
      <c r="AT82"/>
    </row>
    <row r="83" spans="2:46" ht="15" customHeight="1" x14ac:dyDescent="0.35">
      <c r="B83" s="220"/>
      <c r="C83" s="266"/>
      <c r="D83" s="267"/>
      <c r="E83" s="267"/>
      <c r="F83" s="267"/>
      <c r="G83" s="266"/>
      <c r="H83" s="267"/>
      <c r="I83" s="267"/>
      <c r="J83" s="266"/>
      <c r="K83" s="267"/>
      <c r="L83" s="267"/>
      <c r="M83" s="267"/>
      <c r="N83" s="267"/>
      <c r="O83" s="267"/>
      <c r="P83" s="267"/>
      <c r="Q83" s="223"/>
      <c r="R83" s="223"/>
      <c r="S83" s="223"/>
      <c r="T83" s="223"/>
      <c r="U83" s="223"/>
      <c r="V83" s="223"/>
      <c r="W83" s="223"/>
      <c r="X83" s="223"/>
      <c r="Y83" s="223"/>
      <c r="Z83" s="223"/>
      <c r="AA83" s="223"/>
      <c r="AB83" s="223"/>
      <c r="AC83" s="223"/>
      <c r="AD83" s="223"/>
      <c r="AE83" s="223"/>
      <c r="AF83" s="223"/>
      <c r="AG83" s="223"/>
      <c r="AH83" s="223"/>
      <c r="AI83" s="223"/>
      <c r="AJ83" s="223"/>
      <c r="AT83"/>
    </row>
    <row r="84" spans="2:46" ht="15" customHeight="1" x14ac:dyDescent="0.35">
      <c r="B84" s="221"/>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T84"/>
    </row>
    <row r="85" spans="2:46" ht="15" customHeight="1" x14ac:dyDescent="0.35">
      <c r="B85" s="222"/>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T85"/>
    </row>
    <row r="86" spans="2:46" ht="15" customHeight="1" x14ac:dyDescent="0.35">
      <c r="B86" s="219"/>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T86"/>
    </row>
    <row r="87" spans="2:46" ht="15" customHeight="1" x14ac:dyDescent="0.35">
      <c r="B87" s="219"/>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T87"/>
    </row>
    <row r="88" spans="2:46" ht="15" customHeight="1" x14ac:dyDescent="0.35">
      <c r="B88" s="219"/>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T88"/>
    </row>
    <row r="89" spans="2:46" ht="15" customHeight="1" x14ac:dyDescent="0.35">
      <c r="B89" s="219"/>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T89"/>
    </row>
    <row r="90" spans="2:46" ht="15" customHeight="1" x14ac:dyDescent="0.35">
      <c r="B90" s="219"/>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T90"/>
    </row>
    <row r="91" spans="2:46" ht="15" customHeight="1" x14ac:dyDescent="0.35">
      <c r="B91" s="219"/>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T91"/>
    </row>
    <row r="92" spans="2:46" ht="15" customHeight="1" x14ac:dyDescent="0.35">
      <c r="B92" s="221"/>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T92"/>
    </row>
    <row r="93" spans="2:46" ht="15" customHeight="1" x14ac:dyDescent="0.35">
      <c r="B93" s="222"/>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T93"/>
    </row>
    <row r="94" spans="2:46" ht="15" customHeight="1" x14ac:dyDescent="0.35">
      <c r="B94" s="219"/>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T94"/>
    </row>
    <row r="95" spans="2:46" ht="15" customHeight="1" x14ac:dyDescent="0.35">
      <c r="B95" s="19"/>
      <c r="C95" s="270"/>
      <c r="D95" s="270"/>
      <c r="E95" s="270"/>
      <c r="F95" s="270"/>
      <c r="G95" s="270"/>
      <c r="H95" s="270"/>
      <c r="I95" s="270"/>
      <c r="J95" s="270"/>
      <c r="K95" s="270"/>
      <c r="L95" s="270"/>
      <c r="M95" s="270"/>
      <c r="N95" s="270"/>
      <c r="O95" s="270"/>
      <c r="P95" s="270"/>
      <c r="Q95" s="259"/>
      <c r="R95" s="259"/>
      <c r="S95" s="259"/>
      <c r="T95" s="259"/>
      <c r="U95" s="259"/>
      <c r="AT95"/>
    </row>
    <row r="96" spans="2:46" ht="15" customHeight="1" x14ac:dyDescent="0.35">
      <c r="B96" s="5"/>
      <c r="C96" s="271"/>
      <c r="D96" s="271"/>
      <c r="E96" s="271"/>
      <c r="F96" s="271"/>
      <c r="G96" s="271"/>
      <c r="H96" s="271"/>
      <c r="I96" s="271"/>
      <c r="J96" s="271"/>
      <c r="K96" s="271"/>
      <c r="L96" s="271"/>
      <c r="M96" s="271"/>
      <c r="N96" s="271"/>
      <c r="O96" s="271"/>
      <c r="P96" s="271"/>
      <c r="Q96" s="268"/>
      <c r="R96" s="268"/>
      <c r="S96" s="268"/>
      <c r="T96" s="268"/>
      <c r="U96" s="268"/>
      <c r="AT96"/>
    </row>
    <row r="97" spans="2:21" ht="15" customHeight="1" x14ac:dyDescent="0.35">
      <c r="B97" s="24"/>
      <c r="C97" s="272"/>
      <c r="D97" s="272"/>
      <c r="E97" s="272"/>
      <c r="F97" s="272"/>
      <c r="G97" s="272"/>
      <c r="H97" s="272"/>
      <c r="I97" s="272"/>
      <c r="J97" s="272"/>
      <c r="K97" s="272"/>
      <c r="L97" s="272"/>
      <c r="M97" s="272"/>
      <c r="N97" s="272"/>
      <c r="O97" s="272"/>
      <c r="P97" s="223"/>
      <c r="Q97" s="268"/>
      <c r="R97" s="268"/>
      <c r="S97" s="268"/>
      <c r="T97" s="268"/>
      <c r="U97" s="268"/>
    </row>
    <row r="98" spans="2:21" ht="15" customHeight="1" x14ac:dyDescent="0.35">
      <c r="B98" s="24"/>
      <c r="C98" s="272"/>
      <c r="D98" s="272"/>
      <c r="E98" s="272"/>
      <c r="F98" s="272"/>
      <c r="G98" s="272"/>
      <c r="H98" s="272"/>
      <c r="I98" s="272"/>
      <c r="J98" s="272"/>
      <c r="K98" s="272"/>
      <c r="L98" s="272"/>
      <c r="M98" s="272"/>
      <c r="N98" s="272"/>
      <c r="O98" s="272"/>
      <c r="P98" s="272"/>
      <c r="Q98" s="259"/>
      <c r="R98" s="259"/>
      <c r="S98" s="259"/>
      <c r="T98" s="259"/>
      <c r="U98" s="259"/>
    </row>
    <row r="99" spans="2:21" ht="15" customHeight="1" x14ac:dyDescent="0.35">
      <c r="B99" s="2"/>
      <c r="C99" s="273"/>
      <c r="D99" s="273"/>
      <c r="E99" s="273"/>
      <c r="F99" s="273"/>
      <c r="G99" s="273"/>
      <c r="H99" s="273"/>
      <c r="I99" s="273"/>
      <c r="J99" s="273"/>
      <c r="K99" s="273"/>
      <c r="L99" s="273"/>
      <c r="M99" s="273"/>
      <c r="N99" s="273"/>
      <c r="O99" s="273"/>
      <c r="P99" s="273"/>
      <c r="Q99" s="269"/>
      <c r="R99" s="269"/>
      <c r="S99" s="269"/>
      <c r="T99" s="269"/>
      <c r="U99" s="269"/>
    </row>
    <row r="100" spans="2:21" ht="15" customHeight="1" x14ac:dyDescent="0.35">
      <c r="B100" s="5"/>
      <c r="C100" s="271"/>
      <c r="D100" s="271"/>
      <c r="E100" s="271"/>
      <c r="F100" s="271"/>
      <c r="G100" s="271"/>
      <c r="H100" s="271"/>
      <c r="I100" s="271"/>
      <c r="J100" s="271"/>
      <c r="K100" s="271"/>
      <c r="L100" s="271"/>
      <c r="M100" s="271"/>
      <c r="N100" s="271"/>
      <c r="O100" s="271"/>
      <c r="P100" s="271"/>
      <c r="Q100" s="268"/>
      <c r="R100" s="268"/>
      <c r="S100" s="268"/>
      <c r="T100" s="268"/>
      <c r="U100" s="268"/>
    </row>
    <row r="101" spans="2:21" ht="15" customHeight="1" x14ac:dyDescent="0.35">
      <c r="B101" s="13"/>
      <c r="C101" s="274"/>
      <c r="D101" s="274"/>
      <c r="E101" s="274"/>
      <c r="F101" s="274"/>
      <c r="G101" s="274"/>
      <c r="H101" s="274"/>
      <c r="I101" s="274"/>
      <c r="J101" s="274"/>
      <c r="K101" s="274"/>
      <c r="L101" s="274"/>
      <c r="M101" s="274"/>
      <c r="N101" s="274"/>
      <c r="O101" s="274"/>
      <c r="P101" s="274"/>
      <c r="Q101" s="259"/>
      <c r="R101" s="259"/>
      <c r="S101" s="259"/>
      <c r="T101" s="259"/>
      <c r="U101" s="259"/>
    </row>
    <row r="102" spans="2:21" ht="15" customHeight="1" x14ac:dyDescent="0.35">
      <c r="B102" s="13"/>
      <c r="C102" s="274"/>
      <c r="D102" s="274"/>
      <c r="E102" s="274"/>
      <c r="F102" s="274"/>
      <c r="G102" s="274"/>
      <c r="H102" s="274"/>
      <c r="I102" s="274"/>
      <c r="J102" s="274"/>
      <c r="K102" s="274"/>
      <c r="L102" s="274"/>
      <c r="M102" s="274"/>
      <c r="N102" s="274"/>
      <c r="O102" s="274"/>
      <c r="P102" s="274"/>
      <c r="Q102" s="259"/>
      <c r="R102" s="259"/>
      <c r="S102" s="259"/>
      <c r="T102" s="259"/>
      <c r="U102" s="259"/>
    </row>
    <row r="103" spans="2:21" ht="15" customHeight="1" x14ac:dyDescent="0.35">
      <c r="B103" s="5"/>
      <c r="C103" s="271"/>
      <c r="D103" s="271"/>
      <c r="E103" s="271"/>
      <c r="F103" s="271"/>
      <c r="G103" s="271"/>
      <c r="H103" s="271"/>
      <c r="I103" s="271"/>
      <c r="J103" s="271"/>
      <c r="K103" s="271"/>
      <c r="L103" s="271"/>
      <c r="M103" s="271"/>
      <c r="N103" s="271"/>
      <c r="O103" s="271"/>
      <c r="P103" s="271"/>
      <c r="Q103" s="268"/>
      <c r="R103" s="268"/>
      <c r="S103" s="268"/>
      <c r="T103" s="268"/>
      <c r="U103" s="268"/>
    </row>
    <row r="104" spans="2:21" ht="15" customHeight="1" x14ac:dyDescent="0.35">
      <c r="B104" s="10"/>
      <c r="C104" s="275"/>
      <c r="D104" s="275"/>
      <c r="E104" s="275"/>
      <c r="F104" s="275"/>
      <c r="G104" s="275"/>
      <c r="H104" s="275"/>
      <c r="I104" s="275"/>
      <c r="J104" s="275"/>
      <c r="K104" s="275"/>
      <c r="L104" s="275"/>
      <c r="M104" s="275"/>
      <c r="N104" s="275"/>
      <c r="O104" s="275"/>
      <c r="P104" s="275"/>
      <c r="Q104" s="268"/>
      <c r="R104" s="268"/>
      <c r="S104" s="268"/>
      <c r="T104" s="268"/>
      <c r="U104" s="268"/>
    </row>
  </sheetData>
  <pageMargins left="0.7" right="0.7" top="0.75" bottom="0.75" header="0.3" footer="0.3"/>
  <pageSetup paperSize="9" orientation="portrait" r:id="rId1"/>
  <customProperties>
    <customPr name="EpmWorksheetKeyString_GUID" r:id="rId2"/>
  </customProperties>
  <ignoredErrors>
    <ignoredError sqref="AP44:AP47" formula="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4A72-6421-4757-9D0C-352186D75490}">
  <sheetPr codeName="Sheet4">
    <tabColor rgb="FF8CA7AF"/>
  </sheetPr>
  <dimension ref="A1:AV115"/>
  <sheetViews>
    <sheetView showGridLines="0" zoomScaleNormal="100" workbookViewId="0">
      <pane xSplit="6" ySplit="3" topLeftCell="Y4" activePane="bottomRight" state="frozen"/>
      <selection pane="topRight" activeCell="B2" sqref="B2"/>
      <selection pane="bottomLeft" activeCell="B2" sqref="B2"/>
      <selection pane="bottomRight" activeCell="A2" sqref="A2"/>
    </sheetView>
  </sheetViews>
  <sheetFormatPr defaultColWidth="10.54296875" defaultRowHeight="14.5" outlineLevelRow="1" x14ac:dyDescent="0.35"/>
  <cols>
    <col min="1" max="1" width="5.54296875" customWidth="1"/>
    <col min="2" max="2" width="38.453125" customWidth="1"/>
    <col min="3" max="6" width="0" hidden="1" customWidth="1"/>
    <col min="7" max="45" width="10.54296875" style="230"/>
  </cols>
  <sheetData>
    <row r="1" spans="2:36" ht="5.15" customHeight="1" x14ac:dyDescent="0.35">
      <c r="Q1" s="243"/>
      <c r="R1" s="243"/>
      <c r="S1" s="243"/>
      <c r="T1" s="243"/>
      <c r="U1" s="243"/>
      <c r="V1" s="243"/>
      <c r="W1" s="60"/>
      <c r="X1" s="60"/>
      <c r="Y1" s="60"/>
      <c r="Z1" s="60"/>
      <c r="AA1" s="60"/>
      <c r="AB1" s="243"/>
    </row>
    <row r="2" spans="2:36" ht="30" customHeight="1" x14ac:dyDescent="0.35">
      <c r="B2" s="168" t="s">
        <v>40</v>
      </c>
      <c r="C2" s="33"/>
      <c r="D2" s="33"/>
      <c r="E2" s="33"/>
      <c r="F2" s="33"/>
      <c r="G2" s="231"/>
      <c r="H2" s="231"/>
      <c r="I2" s="231"/>
      <c r="J2" s="231"/>
      <c r="K2" s="231"/>
      <c r="L2" s="231"/>
      <c r="M2" s="232"/>
      <c r="N2" s="232"/>
      <c r="O2" s="233"/>
      <c r="P2" s="232"/>
      <c r="U2" s="234"/>
      <c r="V2" s="234"/>
      <c r="AB2" s="234"/>
    </row>
    <row r="3" spans="2:36" x14ac:dyDescent="0.35">
      <c r="B3" s="164" t="s">
        <v>349</v>
      </c>
      <c r="C3" s="61">
        <v>2001</v>
      </c>
      <c r="D3" s="61">
        <v>2002</v>
      </c>
      <c r="E3" s="61">
        <v>2003</v>
      </c>
      <c r="F3" s="61">
        <v>2004</v>
      </c>
      <c r="G3" s="235">
        <v>2005</v>
      </c>
      <c r="H3" s="235">
        <v>2006</v>
      </c>
      <c r="I3" s="235">
        <v>2007</v>
      </c>
      <c r="J3" s="235">
        <v>2008</v>
      </c>
      <c r="K3" s="235">
        <v>2009</v>
      </c>
      <c r="L3" s="235">
        <v>2010</v>
      </c>
      <c r="M3" s="235">
        <v>2011</v>
      </c>
      <c r="N3" s="235">
        <v>2012</v>
      </c>
      <c r="O3" s="235">
        <v>2013</v>
      </c>
      <c r="P3" s="235">
        <v>2014</v>
      </c>
      <c r="Q3" s="235">
        <v>2015</v>
      </c>
      <c r="R3" s="235">
        <v>2016</v>
      </c>
      <c r="S3" s="235">
        <v>2017</v>
      </c>
      <c r="T3" s="235">
        <v>2018</v>
      </c>
      <c r="U3" s="235">
        <v>2019</v>
      </c>
      <c r="V3" s="235">
        <v>2020</v>
      </c>
      <c r="W3" s="235">
        <v>2021</v>
      </c>
      <c r="X3" s="235">
        <v>2022</v>
      </c>
      <c r="Y3" s="235">
        <v>2023</v>
      </c>
      <c r="Z3" s="236">
        <v>2024</v>
      </c>
      <c r="AA3" s="237">
        <v>2025</v>
      </c>
      <c r="AC3" s="238" t="s">
        <v>3</v>
      </c>
      <c r="AD3" s="238" t="s">
        <v>4</v>
      </c>
      <c r="AE3" s="238" t="s">
        <v>5</v>
      </c>
      <c r="AF3" s="238">
        <v>2024</v>
      </c>
      <c r="AG3" s="239" t="s">
        <v>282</v>
      </c>
      <c r="AH3" s="239" t="s">
        <v>283</v>
      </c>
      <c r="AI3" s="239" t="s">
        <v>284</v>
      </c>
      <c r="AJ3" s="239">
        <v>2025</v>
      </c>
    </row>
    <row r="4" spans="2:36" x14ac:dyDescent="0.35">
      <c r="B4" s="3" t="s">
        <v>350</v>
      </c>
      <c r="C4" s="103" t="s">
        <v>11</v>
      </c>
      <c r="D4" s="103" t="s">
        <v>11</v>
      </c>
      <c r="E4" s="103" t="s">
        <v>11</v>
      </c>
      <c r="F4" s="103" t="s">
        <v>11</v>
      </c>
      <c r="G4" s="259">
        <v>13891.377757999999</v>
      </c>
      <c r="H4" s="259">
        <v>15081.727999999999</v>
      </c>
      <c r="I4" s="259">
        <v>18669.477210000001</v>
      </c>
      <c r="J4" s="259">
        <v>21125.562000000002</v>
      </c>
      <c r="K4" s="259">
        <v>24093.738000000001</v>
      </c>
      <c r="L4" s="259">
        <v>20323.582999999999</v>
      </c>
      <c r="M4" s="259">
        <v>20708.312999999998</v>
      </c>
      <c r="N4" s="259">
        <v>20905.34</v>
      </c>
      <c r="O4" s="259">
        <v>19454.098999999998</v>
      </c>
      <c r="P4" s="259">
        <v>20523.108</v>
      </c>
      <c r="Q4" s="259">
        <v>22773.716</v>
      </c>
      <c r="R4" s="259">
        <v>24193.736000000001</v>
      </c>
      <c r="S4" s="259">
        <v>22730.615000000002</v>
      </c>
      <c r="T4" s="259">
        <v>22707.510999999999</v>
      </c>
      <c r="U4" s="259">
        <v>19676.222000000002</v>
      </c>
      <c r="V4" s="259">
        <v>20390.294225000001</v>
      </c>
      <c r="W4" s="259">
        <v>21099.241246460995</v>
      </c>
      <c r="X4" s="259">
        <v>24216.806797019814</v>
      </c>
      <c r="Y4" s="259">
        <v>26078.762102817804</v>
      </c>
      <c r="Z4" s="259">
        <f t="shared" ref="Z4:Z14" si="0">AF4</f>
        <v>28029.32350064307</v>
      </c>
      <c r="AA4" s="259"/>
      <c r="AC4" s="259">
        <v>26592.304828392429</v>
      </c>
      <c r="AD4" s="259">
        <v>26890.201083618071</v>
      </c>
      <c r="AE4" s="259">
        <v>26648.326013640355</v>
      </c>
      <c r="AF4" s="259">
        <v>28029.32350064307</v>
      </c>
      <c r="AG4" s="259">
        <v>27869.999667211614</v>
      </c>
      <c r="AH4" s="259">
        <v>26369.698084771415</v>
      </c>
      <c r="AI4" s="259"/>
      <c r="AJ4" s="259"/>
    </row>
    <row r="5" spans="2:36" x14ac:dyDescent="0.35">
      <c r="B5" s="4" t="s">
        <v>351</v>
      </c>
      <c r="C5" s="103" t="s">
        <v>11</v>
      </c>
      <c r="D5" s="103" t="s">
        <v>11</v>
      </c>
      <c r="E5" s="103" t="s">
        <v>11</v>
      </c>
      <c r="F5" s="103" t="s">
        <v>11</v>
      </c>
      <c r="G5" s="276" t="s">
        <v>11</v>
      </c>
      <c r="H5" s="276" t="s">
        <v>11</v>
      </c>
      <c r="I5" s="276" t="s">
        <v>11</v>
      </c>
      <c r="J5" s="276" t="s">
        <v>11</v>
      </c>
      <c r="K5" s="276" t="s">
        <v>11</v>
      </c>
      <c r="L5" s="276" t="s">
        <v>11</v>
      </c>
      <c r="M5" s="276" t="s">
        <v>11</v>
      </c>
      <c r="N5" s="276" t="s">
        <v>11</v>
      </c>
      <c r="O5" s="276" t="s">
        <v>11</v>
      </c>
      <c r="P5" s="276" t="s">
        <v>11</v>
      </c>
      <c r="Q5" s="276" t="s">
        <v>11</v>
      </c>
      <c r="R5" s="259" t="s">
        <v>11</v>
      </c>
      <c r="S5" s="276" t="s">
        <v>11</v>
      </c>
      <c r="T5" s="259">
        <v>0</v>
      </c>
      <c r="U5" s="259">
        <v>828.50300000000004</v>
      </c>
      <c r="V5" s="259">
        <v>1030.192901616</v>
      </c>
      <c r="W5" s="259">
        <v>1007.0285552459994</v>
      </c>
      <c r="X5" s="259">
        <v>1320.2697639606381</v>
      </c>
      <c r="Y5" s="259">
        <v>1225.4303306947934</v>
      </c>
      <c r="Z5" s="259">
        <f t="shared" si="0"/>
        <v>1209.3082189358424</v>
      </c>
      <c r="AA5" s="259"/>
      <c r="AC5" s="259">
        <v>1217.1817071067019</v>
      </c>
      <c r="AD5" s="259">
        <v>1182.9888390269293</v>
      </c>
      <c r="AE5" s="259">
        <v>1118.3772974611654</v>
      </c>
      <c r="AF5" s="259">
        <v>1209.3082189358424</v>
      </c>
      <c r="AG5" s="259">
        <v>1168.4239901936239</v>
      </c>
      <c r="AH5" s="259">
        <v>1061.7644540611107</v>
      </c>
      <c r="AI5" s="259"/>
      <c r="AJ5" s="259"/>
    </row>
    <row r="6" spans="2:36" x14ac:dyDescent="0.35">
      <c r="B6" s="15" t="s">
        <v>352</v>
      </c>
      <c r="C6" s="103" t="s">
        <v>11</v>
      </c>
      <c r="D6" s="103" t="s">
        <v>11</v>
      </c>
      <c r="E6" s="103" t="s">
        <v>11</v>
      </c>
      <c r="F6" s="103" t="s">
        <v>11</v>
      </c>
      <c r="G6" s="259">
        <v>3508.8281179999999</v>
      </c>
      <c r="H6" s="259">
        <v>3660.17577209</v>
      </c>
      <c r="I6" s="259">
        <v>5221.8322500000004</v>
      </c>
      <c r="J6" s="259">
        <v>5842.3</v>
      </c>
      <c r="K6" s="259">
        <v>5966.5460000000003</v>
      </c>
      <c r="L6" s="259">
        <v>9963.3179999999993</v>
      </c>
      <c r="M6" s="276">
        <v>6800.4780000000001</v>
      </c>
      <c r="N6" s="276">
        <v>6541.8620000000001</v>
      </c>
      <c r="O6" s="276">
        <v>6017.8019999999997</v>
      </c>
      <c r="P6" s="276">
        <v>5813.0259999999998</v>
      </c>
      <c r="Q6" s="259">
        <v>5524.634</v>
      </c>
      <c r="R6" s="259">
        <v>5128.5439999999999</v>
      </c>
      <c r="S6" s="259">
        <v>4747.3599999999997</v>
      </c>
      <c r="T6" s="259">
        <v>4736.53</v>
      </c>
      <c r="U6" s="259">
        <v>4223.8230000000003</v>
      </c>
      <c r="V6" s="259">
        <v>4998.2349636040008</v>
      </c>
      <c r="W6" s="259">
        <v>4915.0254681630022</v>
      </c>
      <c r="X6" s="259">
        <v>4984.002099715869</v>
      </c>
      <c r="Y6" s="259">
        <v>4824.7734183326374</v>
      </c>
      <c r="Z6" s="259">
        <f t="shared" si="0"/>
        <v>4656.9064571408844</v>
      </c>
      <c r="AA6" s="259"/>
      <c r="AC6" s="259">
        <v>4849.0216026307471</v>
      </c>
      <c r="AD6" s="259">
        <v>4769.1183114842152</v>
      </c>
      <c r="AE6" s="259">
        <v>4660.9799490246523</v>
      </c>
      <c r="AF6" s="259">
        <v>4656.9064571408844</v>
      </c>
      <c r="AG6" s="259">
        <v>4642.2650016829803</v>
      </c>
      <c r="AH6" s="259">
        <v>4554.9271737456702</v>
      </c>
      <c r="AI6" s="259"/>
      <c r="AJ6" s="259"/>
    </row>
    <row r="7" spans="2:36" x14ac:dyDescent="0.35">
      <c r="B7" s="15" t="s">
        <v>353</v>
      </c>
      <c r="C7" s="103" t="s">
        <v>11</v>
      </c>
      <c r="D7" s="103" t="s">
        <v>11</v>
      </c>
      <c r="E7" s="103" t="s">
        <v>11</v>
      </c>
      <c r="F7" s="103" t="s">
        <v>11</v>
      </c>
      <c r="G7" s="276" t="s">
        <v>11</v>
      </c>
      <c r="H7" s="259" t="s">
        <v>11</v>
      </c>
      <c r="I7" s="276" t="s">
        <v>11</v>
      </c>
      <c r="J7" s="276" t="s">
        <v>11</v>
      </c>
      <c r="K7" s="276" t="s">
        <v>11</v>
      </c>
      <c r="L7" s="259">
        <v>590.83600000000001</v>
      </c>
      <c r="M7" s="259">
        <v>3327.2570000000001</v>
      </c>
      <c r="N7" s="259">
        <v>3318.4569999999999</v>
      </c>
      <c r="O7" s="259">
        <v>3253.1439999999998</v>
      </c>
      <c r="P7" s="259">
        <v>3321.2860000000001</v>
      </c>
      <c r="Q7" s="259">
        <v>3388.5880000000002</v>
      </c>
      <c r="R7" s="259">
        <v>3414.8519999999999</v>
      </c>
      <c r="S7" s="259">
        <v>2232.6680000000001</v>
      </c>
      <c r="T7" s="259">
        <v>2251.4609999999998</v>
      </c>
      <c r="U7" s="259">
        <v>2119.8620000000001</v>
      </c>
      <c r="V7" s="259">
        <v>2335.9635590000003</v>
      </c>
      <c r="W7" s="259">
        <v>2379.3863610339995</v>
      </c>
      <c r="X7" s="259">
        <v>3469.228418630501</v>
      </c>
      <c r="Y7" s="259">
        <v>3378.8029219818691</v>
      </c>
      <c r="Z7" s="259">
        <f t="shared" si="0"/>
        <v>3418.1723392568001</v>
      </c>
      <c r="AA7" s="259"/>
      <c r="AC7" s="259">
        <v>3394.3639581664952</v>
      </c>
      <c r="AD7" s="259">
        <v>3403.6167945599136</v>
      </c>
      <c r="AE7" s="259">
        <v>3375.4450494096059</v>
      </c>
      <c r="AF7" s="259">
        <v>3418.1723392568001</v>
      </c>
      <c r="AG7" s="259">
        <v>3377.8128097885997</v>
      </c>
      <c r="AH7" s="259">
        <v>3284.6261393374798</v>
      </c>
      <c r="AI7" s="259"/>
      <c r="AJ7" s="259"/>
    </row>
    <row r="8" spans="2:36" x14ac:dyDescent="0.35">
      <c r="B8" s="15" t="s">
        <v>41</v>
      </c>
      <c r="C8" s="103" t="s">
        <v>11</v>
      </c>
      <c r="D8" s="103" t="s">
        <v>11</v>
      </c>
      <c r="E8" s="103" t="s">
        <v>11</v>
      </c>
      <c r="F8" s="103" t="s">
        <v>11</v>
      </c>
      <c r="G8" s="259">
        <v>917.74909899999989</v>
      </c>
      <c r="H8" s="259">
        <v>1016.465</v>
      </c>
      <c r="I8" s="259">
        <v>1015.6248399999999</v>
      </c>
      <c r="J8" s="259">
        <v>523.64099999999996</v>
      </c>
      <c r="K8" s="259">
        <v>618.38900000000001</v>
      </c>
      <c r="L8" s="259">
        <v>515.33199999999999</v>
      </c>
      <c r="M8" s="259">
        <v>533.755</v>
      </c>
      <c r="N8" s="259">
        <v>587.41999999999996</v>
      </c>
      <c r="O8" s="259">
        <v>1577.9580000000001</v>
      </c>
      <c r="P8" s="259">
        <v>1272.498</v>
      </c>
      <c r="Q8" s="259">
        <v>1028.0340000000001</v>
      </c>
      <c r="R8" s="259">
        <v>1546.9780000000001</v>
      </c>
      <c r="S8" s="259">
        <v>1235.777</v>
      </c>
      <c r="T8" s="259">
        <v>1087.825</v>
      </c>
      <c r="U8" s="259">
        <v>3525.2050000000004</v>
      </c>
      <c r="V8" s="259">
        <v>1147.3576763769943</v>
      </c>
      <c r="W8" s="259">
        <v>2241.1783684399934</v>
      </c>
      <c r="X8" s="259">
        <v>1924.0604555816471</v>
      </c>
      <c r="Y8" s="259">
        <v>2933.3966214945094</v>
      </c>
      <c r="Z8" s="259">
        <f t="shared" si="0"/>
        <v>2288.1216655070966</v>
      </c>
      <c r="AA8" s="259"/>
      <c r="AC8" s="259">
        <v>2102.7379077323117</v>
      </c>
      <c r="AD8" s="259">
        <v>1991.8414763893297</v>
      </c>
      <c r="AE8" s="259">
        <v>1918.9404452135177</v>
      </c>
      <c r="AF8" s="259">
        <v>2288.1216655070966</v>
      </c>
      <c r="AG8" s="259">
        <v>2446.3025439699463</v>
      </c>
      <c r="AH8" s="259">
        <v>2550.713223951946</v>
      </c>
      <c r="AI8" s="259"/>
      <c r="AJ8" s="259"/>
    </row>
    <row r="9" spans="2:36" x14ac:dyDescent="0.35">
      <c r="B9" s="16" t="s">
        <v>354</v>
      </c>
      <c r="C9" s="103" t="s">
        <v>11</v>
      </c>
      <c r="D9" s="103" t="s">
        <v>11</v>
      </c>
      <c r="E9" s="103" t="s">
        <v>11</v>
      </c>
      <c r="F9" s="103" t="s">
        <v>11</v>
      </c>
      <c r="G9" s="259">
        <v>892.65332100000001</v>
      </c>
      <c r="H9" s="259">
        <v>898.32299999999998</v>
      </c>
      <c r="I9" s="259">
        <v>757.82563000000005</v>
      </c>
      <c r="J9" s="259">
        <v>539.87800000000004</v>
      </c>
      <c r="K9" s="259">
        <v>661.33500000000004</v>
      </c>
      <c r="L9" s="259">
        <v>30.952000000000002</v>
      </c>
      <c r="M9" s="259">
        <v>1156.2329999999999</v>
      </c>
      <c r="N9" s="259">
        <v>776.44399999999996</v>
      </c>
      <c r="O9" s="259">
        <v>753.64200000000005</v>
      </c>
      <c r="P9" s="259">
        <v>590.4</v>
      </c>
      <c r="Q9" s="259">
        <v>587.36500000000001</v>
      </c>
      <c r="R9" s="259">
        <v>1398.9159999999999</v>
      </c>
      <c r="S9" s="259">
        <v>1329.021</v>
      </c>
      <c r="T9" s="259">
        <v>1559.98</v>
      </c>
      <c r="U9" s="259">
        <v>1888.8180000000002</v>
      </c>
      <c r="V9" s="259">
        <v>1872.6749620000001</v>
      </c>
      <c r="W9" s="259">
        <v>2234.7810106880006</v>
      </c>
      <c r="X9" s="259">
        <v>2708.4924717185977</v>
      </c>
      <c r="Y9" s="259">
        <v>2362.2485171832695</v>
      </c>
      <c r="Z9" s="259">
        <f t="shared" si="0"/>
        <v>2053.2429330056907</v>
      </c>
      <c r="AA9" s="259"/>
      <c r="AC9" s="259">
        <v>2390.3927819079513</v>
      </c>
      <c r="AD9" s="259">
        <v>2209.0416739416287</v>
      </c>
      <c r="AE9" s="259">
        <v>2198.3491987779594</v>
      </c>
      <c r="AF9" s="259">
        <v>2053.2429330056907</v>
      </c>
      <c r="AG9" s="259">
        <v>2136.7753967972599</v>
      </c>
      <c r="AH9" s="259">
        <v>2060.4571419450253</v>
      </c>
      <c r="AI9" s="259"/>
      <c r="AJ9" s="259"/>
    </row>
    <row r="10" spans="2:36" x14ac:dyDescent="0.35">
      <c r="B10" s="15" t="s">
        <v>355</v>
      </c>
      <c r="C10" s="103" t="s">
        <v>11</v>
      </c>
      <c r="D10" s="103" t="s">
        <v>11</v>
      </c>
      <c r="E10" s="103" t="s">
        <v>11</v>
      </c>
      <c r="F10" s="103" t="s">
        <v>11</v>
      </c>
      <c r="G10" s="259">
        <v>219.19394699999998</v>
      </c>
      <c r="H10" s="259">
        <v>228.69200000000001</v>
      </c>
      <c r="I10" s="259">
        <v>282.59505000000001</v>
      </c>
      <c r="J10" s="259">
        <v>276.8</v>
      </c>
      <c r="K10" s="259">
        <v>273.37599999999998</v>
      </c>
      <c r="L10" s="259">
        <v>356.97800000000001</v>
      </c>
      <c r="M10" s="259">
        <v>346.06</v>
      </c>
      <c r="N10" s="259">
        <v>377.61799999999999</v>
      </c>
      <c r="O10" s="259">
        <v>264.78800000000001</v>
      </c>
      <c r="P10" s="259">
        <v>266.45600000000002</v>
      </c>
      <c r="Q10" s="259">
        <v>204.20599999999999</v>
      </c>
      <c r="R10" s="259">
        <v>316.577</v>
      </c>
      <c r="S10" s="259">
        <v>265.77499999999998</v>
      </c>
      <c r="T10" s="259">
        <v>342.03699999999998</v>
      </c>
      <c r="U10" s="259">
        <v>368.334</v>
      </c>
      <c r="V10" s="259">
        <v>323.94461946199982</v>
      </c>
      <c r="W10" s="259">
        <v>575.84880763000012</v>
      </c>
      <c r="X10" s="259">
        <v>1256.3004072029019</v>
      </c>
      <c r="Y10" s="259">
        <v>805.44763800868998</v>
      </c>
      <c r="Z10" s="259">
        <f t="shared" si="0"/>
        <v>589.92644147522515</v>
      </c>
      <c r="AA10" s="259"/>
      <c r="AC10" s="259">
        <v>734.04301324873802</v>
      </c>
      <c r="AD10" s="259">
        <v>703.05105998856516</v>
      </c>
      <c r="AE10" s="259">
        <v>670.59413873438723</v>
      </c>
      <c r="AF10" s="259">
        <v>589.92644147522515</v>
      </c>
      <c r="AG10" s="259">
        <v>595.51620666043425</v>
      </c>
      <c r="AH10" s="259">
        <v>555.45381025292625</v>
      </c>
      <c r="AI10" s="259"/>
      <c r="AJ10" s="259"/>
    </row>
    <row r="11" spans="2:36" x14ac:dyDescent="0.35">
      <c r="B11" s="15" t="s">
        <v>356</v>
      </c>
      <c r="C11" s="103" t="s">
        <v>11</v>
      </c>
      <c r="D11" s="103" t="s">
        <v>11</v>
      </c>
      <c r="E11" s="103" t="s">
        <v>11</v>
      </c>
      <c r="F11" s="103" t="s">
        <v>11</v>
      </c>
      <c r="G11" s="259">
        <v>3742.0558594592512</v>
      </c>
      <c r="H11" s="259">
        <v>3651.7960000000003</v>
      </c>
      <c r="I11" s="259">
        <v>5010.3931899999998</v>
      </c>
      <c r="J11" s="259">
        <v>6604.0990000000002</v>
      </c>
      <c r="K11" s="259">
        <v>6373.7610000000004</v>
      </c>
      <c r="L11" s="259">
        <v>7160.8850000000002</v>
      </c>
      <c r="M11" s="259">
        <v>6595.6369999999997</v>
      </c>
      <c r="N11" s="259">
        <v>7996.8709999999992</v>
      </c>
      <c r="O11" s="259">
        <v>8148.5869999999995</v>
      </c>
      <c r="P11" s="259">
        <v>8043.0859999999993</v>
      </c>
      <c r="Q11" s="259">
        <v>7705.058</v>
      </c>
      <c r="R11" s="259">
        <v>6510.8590000000004</v>
      </c>
      <c r="S11" s="259">
        <v>7088.5010000000002</v>
      </c>
      <c r="T11" s="259">
        <v>6945.52</v>
      </c>
      <c r="U11" s="259">
        <v>8126.6810000000005</v>
      </c>
      <c r="V11" s="259">
        <v>8185.5426455559982</v>
      </c>
      <c r="W11" s="259">
        <v>13269.179175186002</v>
      </c>
      <c r="X11" s="259">
        <v>13983.943894088537</v>
      </c>
      <c r="Y11" s="259">
        <v>11644.649622073597</v>
      </c>
      <c r="Z11" s="259">
        <f t="shared" si="0"/>
        <v>10511.960882103393</v>
      </c>
      <c r="AA11" s="259"/>
      <c r="AC11" s="259">
        <v>12083.962170597822</v>
      </c>
      <c r="AD11" s="259">
        <v>12297.070215337546</v>
      </c>
      <c r="AE11" s="259">
        <v>12384.93237998185</v>
      </c>
      <c r="AF11" s="259">
        <v>10511.960882103393</v>
      </c>
      <c r="AG11" s="259">
        <v>11164.789817023777</v>
      </c>
      <c r="AH11" s="259">
        <v>10796.079572779163</v>
      </c>
      <c r="AI11" s="259"/>
      <c r="AJ11" s="259"/>
    </row>
    <row r="12" spans="2:36" x14ac:dyDescent="0.35">
      <c r="B12" s="4" t="s">
        <v>357</v>
      </c>
      <c r="C12" s="103" t="s">
        <v>11</v>
      </c>
      <c r="D12" s="103" t="s">
        <v>11</v>
      </c>
      <c r="E12" s="103" t="s">
        <v>11</v>
      </c>
      <c r="F12" s="103" t="s">
        <v>11</v>
      </c>
      <c r="G12" s="259">
        <v>275.61759418999998</v>
      </c>
      <c r="H12" s="259">
        <v>116.43899999999999</v>
      </c>
      <c r="I12" s="259">
        <v>49.033749999999998</v>
      </c>
      <c r="J12" s="259">
        <v>83.227000000000004</v>
      </c>
      <c r="K12" s="259">
        <v>84.852000000000004</v>
      </c>
      <c r="L12" s="259">
        <v>35.744999999999997</v>
      </c>
      <c r="M12" s="259">
        <v>68.372</v>
      </c>
      <c r="N12" s="259">
        <v>428.49599999999998</v>
      </c>
      <c r="O12" s="259">
        <v>438.81</v>
      </c>
      <c r="P12" s="259">
        <v>429.17</v>
      </c>
      <c r="Q12" s="259">
        <v>79.915000000000006</v>
      </c>
      <c r="R12" s="259">
        <v>52.030999999999999</v>
      </c>
      <c r="S12" s="259">
        <v>45.255000000000003</v>
      </c>
      <c r="T12" s="259">
        <v>192.89100000000002</v>
      </c>
      <c r="U12" s="259">
        <v>61.475999999999999</v>
      </c>
      <c r="V12" s="259">
        <v>32.068865605999989</v>
      </c>
      <c r="W12" s="259">
        <v>50.074396378999992</v>
      </c>
      <c r="X12" s="259">
        <v>53.10187580510302</v>
      </c>
      <c r="Y12" s="259">
        <v>70.730792506010005</v>
      </c>
      <c r="Z12" s="259">
        <f t="shared" si="0"/>
        <v>42.569023694324997</v>
      </c>
      <c r="AA12" s="259"/>
      <c r="AC12" s="259">
        <v>71.329763790914001</v>
      </c>
      <c r="AD12" s="259">
        <v>62.289874191437988</v>
      </c>
      <c r="AE12" s="259">
        <v>67.447490770787994</v>
      </c>
      <c r="AF12" s="259">
        <v>42.569023694324997</v>
      </c>
      <c r="AG12" s="259">
        <v>44.504898306682001</v>
      </c>
      <c r="AH12" s="259">
        <v>66.690454702275005</v>
      </c>
      <c r="AI12" s="259"/>
      <c r="AJ12" s="259"/>
    </row>
    <row r="13" spans="2:36" x14ac:dyDescent="0.35">
      <c r="B13" s="15" t="s">
        <v>358</v>
      </c>
      <c r="C13" s="103" t="s">
        <v>11</v>
      </c>
      <c r="D13" s="103" t="s">
        <v>11</v>
      </c>
      <c r="E13" s="103" t="s">
        <v>11</v>
      </c>
      <c r="F13" s="103" t="s">
        <v>11</v>
      </c>
      <c r="G13" s="259">
        <v>585.49923680999996</v>
      </c>
      <c r="H13" s="259">
        <v>753.49300000000005</v>
      </c>
      <c r="I13" s="259">
        <v>864.71074999999996</v>
      </c>
      <c r="J13" s="259">
        <v>713.58699999999999</v>
      </c>
      <c r="K13" s="259">
        <v>2189.56</v>
      </c>
      <c r="L13" s="259">
        <v>1511.2239999999999</v>
      </c>
      <c r="M13" s="259">
        <v>1731.5239999999999</v>
      </c>
      <c r="N13" s="259">
        <v>1695.336</v>
      </c>
      <c r="O13" s="259">
        <v>2156.7069999999999</v>
      </c>
      <c r="P13" s="259">
        <v>2613.9949999999999</v>
      </c>
      <c r="Q13" s="259">
        <v>1245.4490000000001</v>
      </c>
      <c r="R13" s="259">
        <v>1521.2529999999999</v>
      </c>
      <c r="S13" s="259">
        <v>2400.0770000000002</v>
      </c>
      <c r="T13" s="259">
        <v>1803.2049999999999</v>
      </c>
      <c r="U13" s="259">
        <v>1542.722</v>
      </c>
      <c r="V13" s="259">
        <v>2954.3023989589992</v>
      </c>
      <c r="W13" s="259">
        <v>3222.4088658089986</v>
      </c>
      <c r="X13" s="259">
        <v>4900.2045200910579</v>
      </c>
      <c r="Y13" s="259">
        <v>3372.4322691044094</v>
      </c>
      <c r="Z13" s="259">
        <f t="shared" si="0"/>
        <v>3631.28442136693</v>
      </c>
      <c r="AA13" s="259"/>
      <c r="AC13" s="259">
        <v>2333.1117024954292</v>
      </c>
      <c r="AD13" s="259">
        <v>1880.5460160219791</v>
      </c>
      <c r="AE13" s="259">
        <v>1881.4957612275052</v>
      </c>
      <c r="AF13" s="259">
        <v>3631.28442136693</v>
      </c>
      <c r="AG13" s="259">
        <v>3148.0848220196581</v>
      </c>
      <c r="AH13" s="259">
        <v>2334.1390952452603</v>
      </c>
      <c r="AI13" s="259"/>
      <c r="AJ13" s="259"/>
    </row>
    <row r="14" spans="2:36" x14ac:dyDescent="0.35">
      <c r="B14" s="66" t="s">
        <v>52</v>
      </c>
      <c r="C14" s="139" t="s">
        <v>11</v>
      </c>
      <c r="D14" s="139" t="s">
        <v>11</v>
      </c>
      <c r="E14" s="139" t="s">
        <v>11</v>
      </c>
      <c r="F14" s="139" t="s">
        <v>11</v>
      </c>
      <c r="G14" s="277">
        <v>24032.974933459252</v>
      </c>
      <c r="H14" s="277">
        <v>25407.111772089993</v>
      </c>
      <c r="I14" s="277">
        <v>31871.492669999996</v>
      </c>
      <c r="J14" s="277">
        <v>35709.093999999997</v>
      </c>
      <c r="K14" s="277">
        <v>40261.557000000008</v>
      </c>
      <c r="L14" s="277">
        <v>40488.853000000003</v>
      </c>
      <c r="M14" s="277">
        <v>41267.629000000001</v>
      </c>
      <c r="N14" s="277">
        <v>42627.843999999997</v>
      </c>
      <c r="O14" s="277">
        <v>42065.536999999997</v>
      </c>
      <c r="P14" s="277">
        <v>42873.025000000001</v>
      </c>
      <c r="Q14" s="277">
        <v>42536.964999999997</v>
      </c>
      <c r="R14" s="277">
        <v>44083.745999999999</v>
      </c>
      <c r="S14" s="277">
        <v>42075.048999999999</v>
      </c>
      <c r="T14" s="277">
        <v>41626.960000000006</v>
      </c>
      <c r="U14" s="277">
        <v>42361.646000000008</v>
      </c>
      <c r="V14" s="277">
        <v>43271.417816000001</v>
      </c>
      <c r="W14" s="277">
        <v>50994.152255067034</v>
      </c>
      <c r="X14" s="277">
        <v>58816.410706601637</v>
      </c>
      <c r="Y14" s="277">
        <v>56696.674236901243</v>
      </c>
      <c r="Z14" s="277">
        <f t="shared" si="0"/>
        <v>56430.815886556251</v>
      </c>
      <c r="AA14" s="268"/>
      <c r="AC14" s="277">
        <v>55768.449438918353</v>
      </c>
      <c r="AD14" s="277">
        <v>55389.76534818286</v>
      </c>
      <c r="AE14" s="277">
        <v>54924.887726263798</v>
      </c>
      <c r="AF14" s="277">
        <v>56430.815886556251</v>
      </c>
      <c r="AG14" s="277">
        <v>56594.475156558685</v>
      </c>
      <c r="AH14" s="277">
        <v>53634.549153353437</v>
      </c>
      <c r="AI14" s="277"/>
      <c r="AJ14" s="277"/>
    </row>
    <row r="15" spans="2:36" x14ac:dyDescent="0.35">
      <c r="B15" s="24"/>
      <c r="C15" s="59"/>
      <c r="D15" s="59"/>
      <c r="E15" s="59"/>
      <c r="F15" s="59"/>
      <c r="G15" s="243"/>
      <c r="H15" s="243"/>
      <c r="I15" s="243"/>
      <c r="J15" s="243"/>
      <c r="K15" s="243"/>
      <c r="L15" s="243"/>
      <c r="M15" s="243"/>
      <c r="N15" s="243"/>
      <c r="O15" s="243"/>
      <c r="P15" s="243"/>
      <c r="Q15" s="243"/>
      <c r="R15" s="243"/>
      <c r="S15" s="243"/>
      <c r="T15" s="243"/>
      <c r="U15" s="243"/>
      <c r="V15" s="243"/>
      <c r="W15" s="60"/>
      <c r="X15" s="60"/>
      <c r="Y15" s="60"/>
      <c r="Z15" s="60"/>
      <c r="AA15" s="60"/>
      <c r="AC15" s="243"/>
      <c r="AD15" s="243"/>
      <c r="AE15" s="69"/>
      <c r="AF15" s="69"/>
      <c r="AG15" s="243"/>
      <c r="AH15" s="243"/>
      <c r="AI15" s="243"/>
      <c r="AJ15" s="69"/>
    </row>
    <row r="16" spans="2:36" x14ac:dyDescent="0.35">
      <c r="B16" s="165" t="s">
        <v>359</v>
      </c>
      <c r="C16" s="61">
        <v>2001</v>
      </c>
      <c r="D16" s="61">
        <v>2002</v>
      </c>
      <c r="E16" s="61">
        <v>2003</v>
      </c>
      <c r="F16" s="61">
        <v>2004</v>
      </c>
      <c r="G16" s="235">
        <v>2005</v>
      </c>
      <c r="H16" s="235">
        <v>2006</v>
      </c>
      <c r="I16" s="235">
        <v>2007</v>
      </c>
      <c r="J16" s="235">
        <v>2008</v>
      </c>
      <c r="K16" s="235">
        <v>2009</v>
      </c>
      <c r="L16" s="235">
        <v>2010</v>
      </c>
      <c r="M16" s="235">
        <v>2011</v>
      </c>
      <c r="N16" s="235">
        <v>2012</v>
      </c>
      <c r="O16" s="235">
        <v>2013</v>
      </c>
      <c r="P16" s="235">
        <v>2014</v>
      </c>
      <c r="Q16" s="235">
        <v>2015</v>
      </c>
      <c r="R16" s="235">
        <v>2016</v>
      </c>
      <c r="S16" s="235">
        <v>2017</v>
      </c>
      <c r="T16" s="235">
        <v>2018</v>
      </c>
      <c r="U16" s="235">
        <v>2019</v>
      </c>
      <c r="V16" s="235">
        <v>2020</v>
      </c>
      <c r="W16" s="235">
        <v>2021</v>
      </c>
      <c r="X16" s="235">
        <v>2022</v>
      </c>
      <c r="Y16" s="235">
        <v>2023</v>
      </c>
      <c r="Z16" s="236">
        <v>2024</v>
      </c>
      <c r="AA16" s="237">
        <v>2025</v>
      </c>
      <c r="AC16" s="238" t="s">
        <v>3</v>
      </c>
      <c r="AD16" s="238" t="s">
        <v>4</v>
      </c>
      <c r="AE16" s="238" t="s">
        <v>5</v>
      </c>
      <c r="AF16" s="238">
        <v>2024</v>
      </c>
      <c r="AG16" s="239" t="s">
        <v>282</v>
      </c>
      <c r="AH16" s="239" t="s">
        <v>283</v>
      </c>
      <c r="AI16" s="239" t="s">
        <v>284</v>
      </c>
      <c r="AJ16" s="239">
        <v>2025</v>
      </c>
    </row>
    <row r="17" spans="1:45" x14ac:dyDescent="0.35">
      <c r="B17" s="15" t="s">
        <v>360</v>
      </c>
      <c r="C17" s="25" t="s">
        <v>11</v>
      </c>
      <c r="D17" s="25" t="s">
        <v>11</v>
      </c>
      <c r="E17" s="25" t="s">
        <v>11</v>
      </c>
      <c r="F17" s="103" t="s">
        <v>11</v>
      </c>
      <c r="G17" s="259">
        <v>4823.4024179999997</v>
      </c>
      <c r="H17" s="259">
        <v>5527.4440000000004</v>
      </c>
      <c r="I17" s="259">
        <v>6264.1460518399308</v>
      </c>
      <c r="J17" s="259">
        <v>6365.18</v>
      </c>
      <c r="K17" s="259">
        <v>7291.1509999999998</v>
      </c>
      <c r="L17" s="259">
        <v>7854.5579999999991</v>
      </c>
      <c r="M17" s="259">
        <v>8109.5339999999997</v>
      </c>
      <c r="N17" s="259">
        <v>8192.3539999999994</v>
      </c>
      <c r="O17" s="259">
        <v>8445.7559999999994</v>
      </c>
      <c r="P17" s="259">
        <v>8681.4650000000001</v>
      </c>
      <c r="Q17" s="259">
        <v>8669.7749999999996</v>
      </c>
      <c r="R17" s="259">
        <v>9406.2870000000003</v>
      </c>
      <c r="S17" s="259">
        <v>9545.9380000000001</v>
      </c>
      <c r="T17" s="259">
        <v>8968.1779999999999</v>
      </c>
      <c r="U17" s="259">
        <v>8858.1869999999999</v>
      </c>
      <c r="V17" s="259">
        <v>9582.6551040250761</v>
      </c>
      <c r="W17" s="259">
        <v>9322.8087895600383</v>
      </c>
      <c r="X17" s="259">
        <v>8883.4486980405072</v>
      </c>
      <c r="Y17" s="259">
        <v>11552.638664365235</v>
      </c>
      <c r="Z17" s="259">
        <f>AF17</f>
        <v>11548.031738774082</v>
      </c>
      <c r="AA17" s="259"/>
      <c r="AC17" s="259">
        <v>11845.305252245704</v>
      </c>
      <c r="AD17" s="259">
        <v>11337.707810825876</v>
      </c>
      <c r="AE17" s="259">
        <v>11527.153929427299</v>
      </c>
      <c r="AF17" s="259">
        <v>11548.031738774082</v>
      </c>
      <c r="AG17" s="259">
        <v>11838.455251391662</v>
      </c>
      <c r="AH17" s="259">
        <v>10759.790030098033</v>
      </c>
      <c r="AI17" s="259"/>
      <c r="AJ17" s="259"/>
    </row>
    <row r="18" spans="1:45" x14ac:dyDescent="0.35">
      <c r="B18" s="15" t="s">
        <v>42</v>
      </c>
      <c r="C18" s="25" t="s">
        <v>11</v>
      </c>
      <c r="D18" s="25" t="s">
        <v>11</v>
      </c>
      <c r="E18" s="25" t="s">
        <v>11</v>
      </c>
      <c r="F18" s="103" t="s">
        <v>11</v>
      </c>
      <c r="G18" s="259">
        <v>1287.7629069999998</v>
      </c>
      <c r="H18" s="259">
        <v>945.66099999999994</v>
      </c>
      <c r="I18" s="259">
        <v>986.62606000000005</v>
      </c>
      <c r="J18" s="259">
        <v>2181.7289999999998</v>
      </c>
      <c r="K18" s="259">
        <v>2687.5369999999998</v>
      </c>
      <c r="L18" s="259">
        <v>2930.4009999999998</v>
      </c>
      <c r="M18" s="259">
        <v>3277.2449999999999</v>
      </c>
      <c r="N18" s="259">
        <v>3239.3139999999999</v>
      </c>
      <c r="O18" s="259">
        <v>3082.1460000000002</v>
      </c>
      <c r="P18" s="259">
        <v>3287.6790000000001</v>
      </c>
      <c r="Q18" s="259">
        <v>3451.7179999999998</v>
      </c>
      <c r="R18" s="259">
        <v>4330.085</v>
      </c>
      <c r="S18" s="259">
        <v>3934.3220000000001</v>
      </c>
      <c r="T18" s="259">
        <v>3932.1489999999999</v>
      </c>
      <c r="U18" s="259">
        <v>3773.826</v>
      </c>
      <c r="V18" s="259">
        <v>3488.3204970000002</v>
      </c>
      <c r="W18" s="259">
        <v>4654.7564893659946</v>
      </c>
      <c r="X18" s="259">
        <v>4951.1588076983207</v>
      </c>
      <c r="Y18" s="259">
        <v>5104.1638684877853</v>
      </c>
      <c r="Z18" s="259">
        <f>AF18</f>
        <v>4657.2917769738415</v>
      </c>
      <c r="AA18" s="259"/>
      <c r="AC18" s="259">
        <v>5222.1701382761294</v>
      </c>
      <c r="AD18" s="259">
        <v>5216.6874017136824</v>
      </c>
      <c r="AE18" s="259">
        <v>5156.0851374992644</v>
      </c>
      <c r="AF18" s="259">
        <v>4657.2917769738415</v>
      </c>
      <c r="AG18" s="259">
        <v>4773.3413106286034</v>
      </c>
      <c r="AH18" s="259">
        <v>4481.2852193742374</v>
      </c>
      <c r="AI18" s="259"/>
      <c r="AJ18" s="259"/>
    </row>
    <row r="19" spans="1:45" x14ac:dyDescent="0.35">
      <c r="B19" s="66" t="s">
        <v>53</v>
      </c>
      <c r="C19" s="67" t="s">
        <v>11</v>
      </c>
      <c r="D19" s="67" t="s">
        <v>11</v>
      </c>
      <c r="E19" s="67" t="s">
        <v>11</v>
      </c>
      <c r="F19" s="139" t="s">
        <v>11</v>
      </c>
      <c r="G19" s="277">
        <v>6111.1653249999999</v>
      </c>
      <c r="H19" s="277">
        <v>6473.1050000000005</v>
      </c>
      <c r="I19" s="277">
        <v>7250.7721099999999</v>
      </c>
      <c r="J19" s="277">
        <v>8546.9089999999997</v>
      </c>
      <c r="K19" s="277">
        <v>9978.6880000000001</v>
      </c>
      <c r="L19" s="277">
        <v>10784.958999999999</v>
      </c>
      <c r="M19" s="277">
        <v>11386.778999999999</v>
      </c>
      <c r="N19" s="277">
        <v>11431.668</v>
      </c>
      <c r="O19" s="277">
        <v>11527.902</v>
      </c>
      <c r="P19" s="277">
        <v>11969.144</v>
      </c>
      <c r="Q19" s="277">
        <v>12121.492999999999</v>
      </c>
      <c r="R19" s="277">
        <v>13736.371999999999</v>
      </c>
      <c r="S19" s="277">
        <v>13480.26</v>
      </c>
      <c r="T19" s="277">
        <v>12900.326999999999</v>
      </c>
      <c r="U19" s="277">
        <v>12632.012999999999</v>
      </c>
      <c r="V19" s="277">
        <v>13070.975601</v>
      </c>
      <c r="W19" s="277">
        <v>13977.565278926037</v>
      </c>
      <c r="X19" s="277">
        <v>13834.607505738835</v>
      </c>
      <c r="Y19" s="277">
        <v>16656.80253285302</v>
      </c>
      <c r="Z19" s="277">
        <f>AF19</f>
        <v>16205.323515747908</v>
      </c>
      <c r="AA19" s="268"/>
      <c r="AC19" s="277">
        <v>17067.475390521839</v>
      </c>
      <c r="AD19" s="277">
        <v>16554.395212539555</v>
      </c>
      <c r="AE19" s="277">
        <v>16683.239066926551</v>
      </c>
      <c r="AF19" s="277">
        <v>16205.323515747908</v>
      </c>
      <c r="AG19" s="277">
        <v>16611.796562020278</v>
      </c>
      <c r="AH19" s="277">
        <v>15241.075249472266</v>
      </c>
      <c r="AI19" s="277"/>
      <c r="AJ19" s="277"/>
    </row>
    <row r="20" spans="1:45" x14ac:dyDescent="0.35">
      <c r="B20" s="24"/>
      <c r="C20" s="59"/>
      <c r="D20" s="59"/>
      <c r="E20" s="59"/>
      <c r="F20" s="59"/>
      <c r="G20" s="243"/>
      <c r="H20" s="243"/>
      <c r="I20" s="243"/>
      <c r="J20" s="243"/>
      <c r="K20" s="243"/>
      <c r="L20" s="243"/>
      <c r="M20" s="243"/>
      <c r="N20" s="243"/>
      <c r="O20" s="243"/>
      <c r="P20" s="243"/>
      <c r="Q20" s="243"/>
      <c r="R20" s="243"/>
      <c r="S20" s="243"/>
      <c r="T20" s="243"/>
      <c r="U20" s="243"/>
      <c r="V20" s="243"/>
      <c r="W20" s="60"/>
      <c r="X20" s="60"/>
      <c r="Y20" s="60"/>
      <c r="Z20" s="60"/>
      <c r="AA20" s="60"/>
      <c r="AC20" s="243"/>
      <c r="AD20" s="243"/>
      <c r="AE20" s="69"/>
      <c r="AF20" s="69"/>
      <c r="AG20" s="243"/>
      <c r="AH20" s="243"/>
      <c r="AI20" s="243"/>
      <c r="AJ20" s="69"/>
    </row>
    <row r="21" spans="1:45" x14ac:dyDescent="0.35">
      <c r="B21" s="163" t="s">
        <v>361</v>
      </c>
      <c r="C21" s="61">
        <v>2001</v>
      </c>
      <c r="D21" s="61">
        <v>2002</v>
      </c>
      <c r="E21" s="61">
        <v>2003</v>
      </c>
      <c r="F21" s="61">
        <v>2004</v>
      </c>
      <c r="G21" s="235">
        <v>2005</v>
      </c>
      <c r="H21" s="235">
        <v>2006</v>
      </c>
      <c r="I21" s="235">
        <v>2007</v>
      </c>
      <c r="J21" s="235">
        <v>2008</v>
      </c>
      <c r="K21" s="235">
        <v>2009</v>
      </c>
      <c r="L21" s="235">
        <v>2010</v>
      </c>
      <c r="M21" s="235">
        <v>2011</v>
      </c>
      <c r="N21" s="235">
        <v>2012</v>
      </c>
      <c r="O21" s="235">
        <v>2013</v>
      </c>
      <c r="P21" s="235">
        <v>2014</v>
      </c>
      <c r="Q21" s="235">
        <v>2015</v>
      </c>
      <c r="R21" s="235">
        <v>2016</v>
      </c>
      <c r="S21" s="235">
        <v>2017</v>
      </c>
      <c r="T21" s="235">
        <v>2018</v>
      </c>
      <c r="U21" s="235">
        <v>2019</v>
      </c>
      <c r="V21" s="235">
        <v>2020</v>
      </c>
      <c r="W21" s="235">
        <v>2021</v>
      </c>
      <c r="X21" s="235">
        <v>2022</v>
      </c>
      <c r="Y21" s="235">
        <v>2023</v>
      </c>
      <c r="Z21" s="236">
        <v>2024</v>
      </c>
      <c r="AA21" s="237">
        <v>2025</v>
      </c>
      <c r="AC21" s="238" t="s">
        <v>3</v>
      </c>
      <c r="AD21" s="238" t="s">
        <v>4</v>
      </c>
      <c r="AE21" s="238" t="s">
        <v>5</v>
      </c>
      <c r="AF21" s="238">
        <v>2024</v>
      </c>
      <c r="AG21" s="239" t="s">
        <v>282</v>
      </c>
      <c r="AH21" s="239" t="s">
        <v>283</v>
      </c>
      <c r="AI21" s="239" t="s">
        <v>284</v>
      </c>
      <c r="AJ21" s="239">
        <v>2025</v>
      </c>
    </row>
    <row r="22" spans="1:45" x14ac:dyDescent="0.35">
      <c r="B22" s="15" t="s">
        <v>362</v>
      </c>
      <c r="C22" s="25" t="str">
        <f>IFERROR(C23+C24,"-")</f>
        <v>-</v>
      </c>
      <c r="D22" s="25" t="str">
        <f>IFERROR(D23+D24,"-")</f>
        <v>-</v>
      </c>
      <c r="E22" s="25" t="str">
        <f>IFERROR(E23+E24,"-")</f>
        <v>-</v>
      </c>
      <c r="F22" s="25" t="str">
        <f t="shared" ref="F22:P22" si="1">IFERROR(F23+F24,"-")</f>
        <v>-</v>
      </c>
      <c r="G22" s="259">
        <f t="shared" si="1"/>
        <v>10584.300207</v>
      </c>
      <c r="H22" s="259">
        <f t="shared" si="1"/>
        <v>10153.049999999999</v>
      </c>
      <c r="I22" s="259">
        <f t="shared" si="1"/>
        <v>12605.992259999999</v>
      </c>
      <c r="J22" s="259">
        <f t="shared" si="1"/>
        <v>14686.325000000001</v>
      </c>
      <c r="K22" s="259">
        <f t="shared" si="1"/>
        <v>16280.98</v>
      </c>
      <c r="L22" s="259">
        <f t="shared" si="1"/>
        <v>17891.646000000001</v>
      </c>
      <c r="M22" s="259">
        <f t="shared" si="1"/>
        <v>18785.109</v>
      </c>
      <c r="N22" s="259">
        <f t="shared" si="1"/>
        <v>20523.227999999999</v>
      </c>
      <c r="O22" s="259">
        <f t="shared" si="1"/>
        <v>19758.809000000001</v>
      </c>
      <c r="P22" s="259">
        <f t="shared" si="1"/>
        <v>20298.183000000001</v>
      </c>
      <c r="Q22" s="259">
        <f>IFERROR(Q23+Q24,"-")</f>
        <v>19270.54</v>
      </c>
      <c r="R22" s="259">
        <v>18026.675999999999</v>
      </c>
      <c r="S22" s="259">
        <v>16917.764999999999</v>
      </c>
      <c r="T22" s="259">
        <v>16084.898999999999</v>
      </c>
      <c r="U22" s="259">
        <v>16571.469000000001</v>
      </c>
      <c r="V22" s="259">
        <v>16286.763396119997</v>
      </c>
      <c r="W22" s="259">
        <v>16817.935141414997</v>
      </c>
      <c r="X22" s="259">
        <v>20022.473545859331</v>
      </c>
      <c r="Y22" s="259">
        <v>20632.690643095404</v>
      </c>
      <c r="Z22" s="259">
        <f t="shared" ref="Z22:Z32" si="2">AF22</f>
        <v>21650.834751324794</v>
      </c>
      <c r="AA22" s="259"/>
      <c r="AC22" s="259">
        <v>20232.659642401082</v>
      </c>
      <c r="AD22" s="259">
        <v>21247.89980561932</v>
      </c>
      <c r="AE22" s="259">
        <v>21682.643149535579</v>
      </c>
      <c r="AF22" s="259">
        <v>21650.834751324794</v>
      </c>
      <c r="AG22" s="259">
        <v>21770.992393909557</v>
      </c>
      <c r="AH22" s="259">
        <v>22012.505769623524</v>
      </c>
      <c r="AI22" s="259"/>
      <c r="AJ22" s="259"/>
    </row>
    <row r="23" spans="1:45" x14ac:dyDescent="0.35">
      <c r="B23" s="17" t="s">
        <v>363</v>
      </c>
      <c r="C23" s="102" t="s">
        <v>11</v>
      </c>
      <c r="D23" s="102" t="s">
        <v>11</v>
      </c>
      <c r="E23" s="102" t="s">
        <v>11</v>
      </c>
      <c r="F23" s="102" t="s">
        <v>11</v>
      </c>
      <c r="G23" s="278">
        <v>8600.7207670000007</v>
      </c>
      <c r="H23" s="278">
        <v>8624.6949999999997</v>
      </c>
      <c r="I23" s="278">
        <v>10659.3699</v>
      </c>
      <c r="J23" s="278">
        <v>10874.311</v>
      </c>
      <c r="K23" s="278">
        <v>13486.499</v>
      </c>
      <c r="L23" s="278">
        <v>14887.195</v>
      </c>
      <c r="M23" s="278">
        <v>15786.411</v>
      </c>
      <c r="N23" s="278">
        <v>16715.724999999999</v>
      </c>
      <c r="O23" s="278">
        <v>15600.723</v>
      </c>
      <c r="P23" s="278">
        <v>16400.827000000001</v>
      </c>
      <c r="Q23" s="278">
        <v>15653.876</v>
      </c>
      <c r="R23" s="278">
        <v>15550.272999999999</v>
      </c>
      <c r="S23" s="259">
        <v>15469.636</v>
      </c>
      <c r="T23" s="278">
        <v>13462.39</v>
      </c>
      <c r="U23" s="278">
        <v>13124.615</v>
      </c>
      <c r="V23" s="278">
        <v>14023.940408667995</v>
      </c>
      <c r="W23" s="278">
        <v>15299.587551628996</v>
      </c>
      <c r="X23" s="278">
        <v>15782.604305561636</v>
      </c>
      <c r="Y23" s="278">
        <v>16728.11087113899</v>
      </c>
      <c r="Z23" s="259">
        <f t="shared" si="2"/>
        <v>18416.185506314116</v>
      </c>
      <c r="AA23" s="259"/>
      <c r="AC23" s="278">
        <v>17612.283279910363</v>
      </c>
      <c r="AD23" s="278">
        <v>17634.374806313303</v>
      </c>
      <c r="AE23" s="278">
        <v>18454.850330834084</v>
      </c>
      <c r="AF23" s="278">
        <v>18416.185506314116</v>
      </c>
      <c r="AG23" s="278">
        <v>18281.716267444364</v>
      </c>
      <c r="AH23" s="278">
        <v>17627.125289557378</v>
      </c>
      <c r="AI23" s="278"/>
      <c r="AJ23" s="278"/>
    </row>
    <row r="24" spans="1:45" x14ac:dyDescent="0.35">
      <c r="B24" s="17" t="s">
        <v>364</v>
      </c>
      <c r="C24" s="102" t="s">
        <v>11</v>
      </c>
      <c r="D24" s="102" t="s">
        <v>11</v>
      </c>
      <c r="E24" s="102" t="s">
        <v>11</v>
      </c>
      <c r="F24" s="102" t="s">
        <v>11</v>
      </c>
      <c r="G24" s="278">
        <v>1983.57944</v>
      </c>
      <c r="H24" s="278">
        <v>1528.355</v>
      </c>
      <c r="I24" s="278">
        <v>1946.6223600000001</v>
      </c>
      <c r="J24" s="278">
        <v>3812.0140000000001</v>
      </c>
      <c r="K24" s="278">
        <v>2794.4810000000002</v>
      </c>
      <c r="L24" s="278">
        <v>3004.451</v>
      </c>
      <c r="M24" s="278">
        <v>2998.6979999999999</v>
      </c>
      <c r="N24" s="278">
        <v>3807.5030000000002</v>
      </c>
      <c r="O24" s="278">
        <v>4158.0860000000002</v>
      </c>
      <c r="P24" s="278">
        <v>3897.3560000000002</v>
      </c>
      <c r="Q24" s="278">
        <v>3616.6640000000002</v>
      </c>
      <c r="R24" s="278">
        <v>2476.4029999999998</v>
      </c>
      <c r="S24" s="278">
        <v>1448.1289999999999</v>
      </c>
      <c r="T24" s="278">
        <v>2622.509</v>
      </c>
      <c r="U24" s="278">
        <v>3446.8539999999998</v>
      </c>
      <c r="V24" s="278">
        <v>2262.8229874520011</v>
      </c>
      <c r="W24" s="278">
        <v>1518.347589786001</v>
      </c>
      <c r="X24" s="278">
        <v>4239.8692402976958</v>
      </c>
      <c r="Y24" s="278">
        <v>3904.5797719564143</v>
      </c>
      <c r="Z24" s="259">
        <f t="shared" si="2"/>
        <v>3234.6492450106775</v>
      </c>
      <c r="AA24" s="259"/>
      <c r="AC24" s="278">
        <v>2620.3763624907183</v>
      </c>
      <c r="AD24" s="278">
        <v>3613.524999306017</v>
      </c>
      <c r="AE24" s="278">
        <v>3227.7928187014945</v>
      </c>
      <c r="AF24" s="278">
        <v>3234.6492450106775</v>
      </c>
      <c r="AG24" s="278">
        <v>3489.2761264651926</v>
      </c>
      <c r="AH24" s="278">
        <v>4385.3804800661446</v>
      </c>
      <c r="AI24" s="278"/>
      <c r="AJ24" s="278"/>
    </row>
    <row r="25" spans="1:45" x14ac:dyDescent="0.35">
      <c r="B25" s="15" t="s">
        <v>365</v>
      </c>
      <c r="C25" s="103" t="s">
        <v>11</v>
      </c>
      <c r="D25" s="103" t="s">
        <v>11</v>
      </c>
      <c r="E25" s="103" t="s">
        <v>11</v>
      </c>
      <c r="F25" s="103" t="s">
        <v>11</v>
      </c>
      <c r="G25" s="276" t="s">
        <v>11</v>
      </c>
      <c r="H25" s="276" t="s">
        <v>11</v>
      </c>
      <c r="I25" s="276" t="s">
        <v>11</v>
      </c>
      <c r="J25" s="276" t="s">
        <v>11</v>
      </c>
      <c r="K25" s="276" t="s">
        <v>11</v>
      </c>
      <c r="L25" s="276" t="s">
        <v>11</v>
      </c>
      <c r="M25" s="259">
        <v>1823.157802950175</v>
      </c>
      <c r="N25" s="259">
        <v>1933.425279726767</v>
      </c>
      <c r="O25" s="259">
        <v>1934.535057556641</v>
      </c>
      <c r="P25" s="259">
        <v>1880.272739681084</v>
      </c>
      <c r="Q25" s="259">
        <v>1823.4935823627636</v>
      </c>
      <c r="R25" s="259">
        <v>1726.8449534430399</v>
      </c>
      <c r="S25" s="278">
        <v>1522.2522320760522</v>
      </c>
      <c r="T25" s="259">
        <v>1407.3019999999999</v>
      </c>
      <c r="U25" s="259">
        <v>1311.6689999999999</v>
      </c>
      <c r="V25" s="259">
        <v>1342.3034143379996</v>
      </c>
      <c r="W25" s="259">
        <v>1119.7999979480001</v>
      </c>
      <c r="X25" s="259">
        <v>771.06640853061401</v>
      </c>
      <c r="Y25" s="259">
        <v>664.86828014836419</v>
      </c>
      <c r="Z25" s="259">
        <f t="shared" si="2"/>
        <v>442.53849720685719</v>
      </c>
      <c r="AA25" s="259"/>
      <c r="AC25" s="259">
        <v>639.84006142708802</v>
      </c>
      <c r="AD25" s="259">
        <v>588.93812013471506</v>
      </c>
      <c r="AE25" s="259">
        <v>551.77202615319186</v>
      </c>
      <c r="AF25" s="259">
        <v>442.53849720685719</v>
      </c>
      <c r="AG25" s="259">
        <v>432.45604585335491</v>
      </c>
      <c r="AH25" s="259">
        <v>433.06374529527795</v>
      </c>
      <c r="AI25" s="259"/>
      <c r="AJ25" s="259"/>
    </row>
    <row r="26" spans="1:45" x14ac:dyDescent="0.35">
      <c r="B26" s="15" t="s">
        <v>366</v>
      </c>
      <c r="C26" s="103" t="s">
        <v>11</v>
      </c>
      <c r="D26" s="103" t="s">
        <v>11</v>
      </c>
      <c r="E26" s="103" t="s">
        <v>11</v>
      </c>
      <c r="F26" s="103" t="s">
        <v>11</v>
      </c>
      <c r="G26" s="276" t="s">
        <v>11</v>
      </c>
      <c r="H26" s="276" t="s">
        <v>11</v>
      </c>
      <c r="I26" s="276" t="s">
        <v>11</v>
      </c>
      <c r="J26" s="276" t="s">
        <v>11</v>
      </c>
      <c r="K26" s="276" t="s">
        <v>11</v>
      </c>
      <c r="L26" s="276" t="s">
        <v>11</v>
      </c>
      <c r="M26" s="259">
        <v>1783.8612410052601</v>
      </c>
      <c r="N26" s="259">
        <v>1679.7532220403198</v>
      </c>
      <c r="O26" s="259">
        <v>1508.4952814734002</v>
      </c>
      <c r="P26" s="259">
        <v>1801.9629226835002</v>
      </c>
      <c r="Q26" s="259">
        <v>1164.7735773681009</v>
      </c>
      <c r="R26" s="259">
        <v>1520.2254885533271</v>
      </c>
      <c r="S26" s="259">
        <v>1249.1096941623409</v>
      </c>
      <c r="T26" s="259">
        <v>1269.2489999999998</v>
      </c>
      <c r="U26" s="259">
        <v>1286.9289884971899</v>
      </c>
      <c r="V26" s="259">
        <v>1134.4478748729994</v>
      </c>
      <c r="W26" s="259">
        <v>1528.1685471390001</v>
      </c>
      <c r="X26" s="259">
        <v>1413.7996134608481</v>
      </c>
      <c r="Y26" s="259">
        <v>1419.0544196152082</v>
      </c>
      <c r="Z26" s="259">
        <f t="shared" si="2"/>
        <v>1451.7236421105454</v>
      </c>
      <c r="AA26" s="259"/>
      <c r="AC26" s="259">
        <v>1370.6212624870866</v>
      </c>
      <c r="AD26" s="259">
        <v>1269.5972856194776</v>
      </c>
      <c r="AE26" s="259">
        <v>1174.0867400362743</v>
      </c>
      <c r="AF26" s="259">
        <v>1451.7236421105454</v>
      </c>
      <c r="AG26" s="259">
        <v>1371.7502548959651</v>
      </c>
      <c r="AH26" s="259">
        <v>1250.9546039579423</v>
      </c>
      <c r="AI26" s="259"/>
      <c r="AJ26" s="259"/>
    </row>
    <row r="27" spans="1:45" x14ac:dyDescent="0.35">
      <c r="B27" s="14" t="s">
        <v>206</v>
      </c>
      <c r="C27" s="103" t="s">
        <v>11</v>
      </c>
      <c r="D27" s="103" t="s">
        <v>11</v>
      </c>
      <c r="E27" s="103" t="s">
        <v>11</v>
      </c>
      <c r="F27" s="103" t="s">
        <v>11</v>
      </c>
      <c r="G27" s="259">
        <v>2112.4942120000005</v>
      </c>
      <c r="H27" s="259">
        <v>2159.0329999999999</v>
      </c>
      <c r="I27" s="259">
        <v>376.04076000000003</v>
      </c>
      <c r="J27" s="259">
        <v>323.71899999999999</v>
      </c>
      <c r="K27" s="259">
        <v>342.755</v>
      </c>
      <c r="L27" s="259">
        <v>431.19400000000002</v>
      </c>
      <c r="M27" s="259">
        <v>415.149</v>
      </c>
      <c r="N27" s="259">
        <v>382.86599999999999</v>
      </c>
      <c r="O27" s="259">
        <v>381.67</v>
      </c>
      <c r="P27" s="259">
        <v>485.53899999999999</v>
      </c>
      <c r="Q27" s="259">
        <v>506.072</v>
      </c>
      <c r="R27" s="259">
        <v>671.49199999999996</v>
      </c>
      <c r="S27" s="259">
        <v>752.82899999999995</v>
      </c>
      <c r="T27" s="259">
        <v>1018.4449999999999</v>
      </c>
      <c r="U27" s="259">
        <v>1052.5170000000001</v>
      </c>
      <c r="V27" s="259">
        <v>1254.2591110000001</v>
      </c>
      <c r="W27" s="259">
        <v>1086.907587619</v>
      </c>
      <c r="X27" s="259">
        <v>973.34397805852939</v>
      </c>
      <c r="Y27" s="259">
        <v>922.72731449250591</v>
      </c>
      <c r="Z27" s="259">
        <f t="shared" si="2"/>
        <v>1346.146472020142</v>
      </c>
      <c r="AA27" s="259"/>
      <c r="AC27" s="259">
        <v>975.26993430881851</v>
      </c>
      <c r="AD27" s="259">
        <v>980.52429739836623</v>
      </c>
      <c r="AE27" s="259">
        <v>980.03652839002905</v>
      </c>
      <c r="AF27" s="259">
        <v>1346.146472020142</v>
      </c>
      <c r="AG27" s="259">
        <v>1380.2476397650955</v>
      </c>
      <c r="AH27" s="259">
        <v>1315.0483413443192</v>
      </c>
      <c r="AI27" s="259"/>
      <c r="AJ27" s="259"/>
    </row>
    <row r="28" spans="1:45" x14ac:dyDescent="0.35">
      <c r="B28" s="3" t="s">
        <v>367</v>
      </c>
      <c r="C28" s="103" t="s">
        <v>11</v>
      </c>
      <c r="D28" s="103" t="s">
        <v>11</v>
      </c>
      <c r="E28" s="103" t="s">
        <v>11</v>
      </c>
      <c r="F28" s="103" t="s">
        <v>11</v>
      </c>
      <c r="G28" s="259">
        <v>369.72161399999999</v>
      </c>
      <c r="H28" s="259">
        <v>557.26900000000001</v>
      </c>
      <c r="I28" s="259">
        <v>688.11643000000004</v>
      </c>
      <c r="J28" s="259">
        <v>655.947</v>
      </c>
      <c r="K28" s="259">
        <v>758.89300000000003</v>
      </c>
      <c r="L28" s="259">
        <v>856.072</v>
      </c>
      <c r="M28" s="259">
        <v>1500.808</v>
      </c>
      <c r="N28" s="259">
        <v>1319.7919999999999</v>
      </c>
      <c r="O28" s="259">
        <v>1333.172</v>
      </c>
      <c r="P28" s="259">
        <v>1220.5650000000001</v>
      </c>
      <c r="Q28" s="259">
        <v>1312.3630000000001</v>
      </c>
      <c r="R28" s="259">
        <v>1675.665</v>
      </c>
      <c r="S28" s="259">
        <v>1029.9880000000001</v>
      </c>
      <c r="T28" s="259">
        <v>1238.4270000000001</v>
      </c>
      <c r="U28" s="259">
        <v>1120.5519999999999</v>
      </c>
      <c r="V28" s="259">
        <v>1392.6188079999999</v>
      </c>
      <c r="W28" s="259">
        <v>1696.1257241559997</v>
      </c>
      <c r="X28" s="259">
        <v>2424.945590994374</v>
      </c>
      <c r="Y28" s="259">
        <v>2351.8808992759737</v>
      </c>
      <c r="Z28" s="259">
        <f t="shared" si="2"/>
        <v>2178.3677381284147</v>
      </c>
      <c r="AA28" s="259"/>
      <c r="AC28" s="259">
        <v>2618.9311606639212</v>
      </c>
      <c r="AD28" s="259">
        <v>2547.8269141626811</v>
      </c>
      <c r="AE28" s="259">
        <v>2536.6305202039521</v>
      </c>
      <c r="AF28" s="259">
        <v>2178.3677381284147</v>
      </c>
      <c r="AG28" s="259">
        <v>2514.4357226984057</v>
      </c>
      <c r="AH28" s="259">
        <v>2367.6745991533262</v>
      </c>
      <c r="AI28" s="259"/>
      <c r="AJ28" s="259"/>
    </row>
    <row r="29" spans="1:45" x14ac:dyDescent="0.35">
      <c r="B29" s="18" t="s">
        <v>368</v>
      </c>
      <c r="C29" s="103" t="s">
        <v>11</v>
      </c>
      <c r="D29" s="103" t="s">
        <v>11</v>
      </c>
      <c r="E29" s="103" t="s">
        <v>11</v>
      </c>
      <c r="F29" s="103" t="s">
        <v>11</v>
      </c>
      <c r="G29" s="276" t="s">
        <v>11</v>
      </c>
      <c r="H29" s="276" t="s">
        <v>11</v>
      </c>
      <c r="I29" s="276" t="s">
        <v>11</v>
      </c>
      <c r="J29" s="276" t="s">
        <v>11</v>
      </c>
      <c r="K29" s="276" t="s">
        <v>11</v>
      </c>
      <c r="L29" s="276" t="s">
        <v>11</v>
      </c>
      <c r="M29" s="279" t="s">
        <v>11</v>
      </c>
      <c r="N29" s="279" t="s">
        <v>11</v>
      </c>
      <c r="O29" s="279" t="s">
        <v>11</v>
      </c>
      <c r="P29" s="279" t="s">
        <v>11</v>
      </c>
      <c r="Q29" s="259">
        <v>791.44378602739903</v>
      </c>
      <c r="R29" s="259">
        <v>819.19896940127273</v>
      </c>
      <c r="S29" s="259">
        <v>914.61182589935879</v>
      </c>
      <c r="T29" s="259">
        <v>962</v>
      </c>
      <c r="U29" s="259">
        <v>1002.85501150281</v>
      </c>
      <c r="V29" s="259">
        <v>799.09438465599987</v>
      </c>
      <c r="W29" s="259">
        <v>731.57260185200005</v>
      </c>
      <c r="X29" s="259">
        <v>798.36288313852606</v>
      </c>
      <c r="Y29" s="259">
        <v>769.19101319384788</v>
      </c>
      <c r="Z29" s="259">
        <f t="shared" si="2"/>
        <v>1521.0112466570317</v>
      </c>
      <c r="AA29" s="259"/>
      <c r="AC29" s="259">
        <v>806.20992811633892</v>
      </c>
      <c r="AD29" s="259">
        <v>958.64917757322382</v>
      </c>
      <c r="AE29" s="259">
        <v>1059.0761487462503</v>
      </c>
      <c r="AF29" s="259">
        <v>1521.0112466570317</v>
      </c>
      <c r="AG29" s="259">
        <v>1425.6568506240765</v>
      </c>
      <c r="AH29" s="259">
        <v>1279.5730350633439</v>
      </c>
      <c r="AI29" s="259"/>
      <c r="AJ29" s="259"/>
    </row>
    <row r="30" spans="1:45" x14ac:dyDescent="0.35">
      <c r="B30" s="15" t="s">
        <v>369</v>
      </c>
      <c r="C30" s="103" t="s">
        <v>11</v>
      </c>
      <c r="D30" s="103" t="s">
        <v>11</v>
      </c>
      <c r="E30" s="103" t="s">
        <v>11</v>
      </c>
      <c r="F30" s="103" t="s">
        <v>11</v>
      </c>
      <c r="G30" s="259">
        <v>4855.2935734592511</v>
      </c>
      <c r="H30" s="259">
        <v>6064.6560000000009</v>
      </c>
      <c r="I30" s="259">
        <v>10950.571110000001</v>
      </c>
      <c r="J30" s="259">
        <v>11496.194</v>
      </c>
      <c r="K30" s="259">
        <v>12900.241</v>
      </c>
      <c r="L30" s="259">
        <v>10524.982</v>
      </c>
      <c r="M30" s="259">
        <v>5572.7650000000003</v>
      </c>
      <c r="N30" s="259">
        <v>5357.1120000000001</v>
      </c>
      <c r="O30" s="259">
        <v>5620.9539999999997</v>
      </c>
      <c r="P30" s="259">
        <v>5217.3500000000004</v>
      </c>
      <c r="Q30" s="259">
        <v>5546.7879999999996</v>
      </c>
      <c r="R30" s="259">
        <v>5907.2709999999997</v>
      </c>
      <c r="S30" s="259">
        <v>6208.232</v>
      </c>
      <c r="T30" s="259">
        <v>6746.3109999999997</v>
      </c>
      <c r="U30" s="259">
        <v>7383.6419999999998</v>
      </c>
      <c r="V30" s="259">
        <v>7990.9552249999997</v>
      </c>
      <c r="W30" s="259">
        <v>14036.077377470005</v>
      </c>
      <c r="X30" s="259">
        <v>18577.811175636714</v>
      </c>
      <c r="Y30" s="259">
        <v>13279.459132475156</v>
      </c>
      <c r="Z30" s="259">
        <f t="shared" si="2"/>
        <v>11634.870060359452</v>
      </c>
      <c r="AA30" s="259"/>
      <c r="AC30" s="259">
        <v>12057.442078083166</v>
      </c>
      <c r="AD30" s="259">
        <v>11241.934533192743</v>
      </c>
      <c r="AE30" s="259">
        <v>10257.403548450231</v>
      </c>
      <c r="AF30" s="259">
        <v>11634.870060359452</v>
      </c>
      <c r="AG30" s="259">
        <v>11087.139705458938</v>
      </c>
      <c r="AH30" s="259">
        <v>9734.6538249096629</v>
      </c>
      <c r="AI30" s="259"/>
      <c r="AJ30" s="259"/>
    </row>
    <row r="31" spans="1:45" s="56" customFormat="1" x14ac:dyDescent="0.35">
      <c r="A31"/>
      <c r="B31" s="17" t="s">
        <v>370</v>
      </c>
      <c r="C31" s="102" t="s">
        <v>11</v>
      </c>
      <c r="D31" s="102" t="s">
        <v>11</v>
      </c>
      <c r="E31" s="102" t="s">
        <v>11</v>
      </c>
      <c r="F31" s="102" t="s">
        <v>11</v>
      </c>
      <c r="G31" s="279" t="s">
        <v>11</v>
      </c>
      <c r="H31" s="279" t="s">
        <v>11</v>
      </c>
      <c r="I31" s="279" t="s">
        <v>11</v>
      </c>
      <c r="J31" s="279" t="s">
        <v>11</v>
      </c>
      <c r="K31" s="279" t="s">
        <v>11</v>
      </c>
      <c r="L31" s="279" t="s">
        <v>11</v>
      </c>
      <c r="M31" s="279" t="s">
        <v>11</v>
      </c>
      <c r="N31" s="279" t="s">
        <v>11</v>
      </c>
      <c r="O31" s="279" t="s">
        <v>11</v>
      </c>
      <c r="P31" s="279" t="s">
        <v>11</v>
      </c>
      <c r="Q31" s="279" t="s">
        <v>11</v>
      </c>
      <c r="R31" s="278" t="s">
        <v>11</v>
      </c>
      <c r="S31" s="279" t="s">
        <v>11</v>
      </c>
      <c r="T31" s="279" t="s">
        <v>11</v>
      </c>
      <c r="U31" s="279" t="s">
        <v>11</v>
      </c>
      <c r="V31" s="279">
        <v>1055.6775510909999</v>
      </c>
      <c r="W31" s="278">
        <v>1049.4481511840002</v>
      </c>
      <c r="X31" s="278">
        <v>1387.7924409182303</v>
      </c>
      <c r="Y31" s="278">
        <v>1312.7302775574331</v>
      </c>
      <c r="Z31" s="278">
        <f t="shared" si="2"/>
        <v>1322.152758556743</v>
      </c>
      <c r="AA31" s="278"/>
      <c r="AB31" s="253"/>
      <c r="AC31" s="278">
        <v>1310.8528404789392</v>
      </c>
      <c r="AD31" s="278">
        <v>1282.4660191490441</v>
      </c>
      <c r="AE31" s="278">
        <v>1222.6630194759807</v>
      </c>
      <c r="AF31" s="278">
        <v>1322.152758556743</v>
      </c>
      <c r="AG31" s="278">
        <v>1274.8405357146448</v>
      </c>
      <c r="AH31" s="278">
        <v>1168.9416567744879</v>
      </c>
      <c r="AI31" s="278"/>
      <c r="AJ31" s="278"/>
      <c r="AK31" s="253"/>
      <c r="AL31" s="253"/>
      <c r="AM31" s="253"/>
      <c r="AN31" s="253"/>
      <c r="AO31" s="253"/>
      <c r="AP31" s="253"/>
      <c r="AQ31" s="253"/>
      <c r="AR31" s="253"/>
      <c r="AS31" s="253"/>
    </row>
    <row r="32" spans="1:45" x14ac:dyDescent="0.35">
      <c r="B32" s="66" t="s">
        <v>54</v>
      </c>
      <c r="C32" s="139" t="s">
        <v>11</v>
      </c>
      <c r="D32" s="139" t="s">
        <v>11</v>
      </c>
      <c r="E32" s="139" t="s">
        <v>11</v>
      </c>
      <c r="F32" s="139" t="s">
        <v>11</v>
      </c>
      <c r="G32" s="277">
        <v>17921.80960645925</v>
      </c>
      <c r="H32" s="277">
        <v>18934.007999999998</v>
      </c>
      <c r="I32" s="277">
        <v>24620.720560000002</v>
      </c>
      <c r="J32" s="277">
        <v>27162.184999999998</v>
      </c>
      <c r="K32" s="277">
        <v>30282.868999999999</v>
      </c>
      <c r="L32" s="277">
        <v>29703.894</v>
      </c>
      <c r="M32" s="277">
        <v>29880.850043955437</v>
      </c>
      <c r="N32" s="277">
        <v>31196.176501767084</v>
      </c>
      <c r="O32" s="277">
        <v>30537.635339030036</v>
      </c>
      <c r="P32" s="277">
        <v>30903.872662364585</v>
      </c>
      <c r="Q32" s="277">
        <v>30415.473945758265</v>
      </c>
      <c r="R32" s="277">
        <v>30347.373411397639</v>
      </c>
      <c r="S32" s="277">
        <v>28594.787752137752</v>
      </c>
      <c r="T32" s="277">
        <v>28726.633000000002</v>
      </c>
      <c r="U32" s="277">
        <v>29729.632999999998</v>
      </c>
      <c r="V32" s="277">
        <v>30200.442214000002</v>
      </c>
      <c r="W32" s="277">
        <v>37016.586977599029</v>
      </c>
      <c r="X32" s="277">
        <v>44981.803195678927</v>
      </c>
      <c r="Y32" s="277">
        <v>40039.871702296477</v>
      </c>
      <c r="Z32" s="277">
        <f t="shared" si="2"/>
        <v>40225.492407807236</v>
      </c>
      <c r="AA32" s="268"/>
      <c r="AC32" s="277">
        <v>38700.974067487579</v>
      </c>
      <c r="AD32" s="277">
        <v>38835.37013370057</v>
      </c>
      <c r="AE32" s="277">
        <v>38241.648661515501</v>
      </c>
      <c r="AF32" s="277">
        <v>40225.492407807236</v>
      </c>
      <c r="AG32" s="277">
        <v>39982.678613205397</v>
      </c>
      <c r="AH32" s="277">
        <v>38393.473919347409</v>
      </c>
      <c r="AI32" s="277"/>
      <c r="AJ32" s="277"/>
    </row>
    <row r="33" spans="2:45" x14ac:dyDescent="0.35">
      <c r="B33" s="24"/>
      <c r="C33" s="26"/>
      <c r="D33" s="26"/>
      <c r="E33" s="26"/>
      <c r="F33" s="26"/>
      <c r="G33" s="268"/>
      <c r="H33" s="268"/>
      <c r="I33" s="268"/>
      <c r="J33" s="268"/>
      <c r="K33" s="268"/>
      <c r="L33" s="268"/>
      <c r="M33" s="277"/>
      <c r="N33" s="277"/>
      <c r="O33" s="268"/>
      <c r="P33" s="268"/>
      <c r="Q33" s="268"/>
      <c r="R33" s="268"/>
      <c r="S33" s="268"/>
      <c r="T33" s="280"/>
      <c r="U33" s="280"/>
      <c r="V33" s="280"/>
      <c r="W33" s="70"/>
      <c r="X33" s="70"/>
      <c r="Y33" s="70"/>
      <c r="AC33" s="70"/>
    </row>
    <row r="34" spans="2:45" x14ac:dyDescent="0.35">
      <c r="B34" s="66" t="s">
        <v>371</v>
      </c>
      <c r="C34" s="139" t="s">
        <v>11</v>
      </c>
      <c r="D34" s="139" t="s">
        <v>11</v>
      </c>
      <c r="E34" s="139" t="s">
        <v>11</v>
      </c>
      <c r="F34" s="139" t="s">
        <v>11</v>
      </c>
      <c r="G34" s="277">
        <v>24032.974931459248</v>
      </c>
      <c r="H34" s="277">
        <v>25407.112999999998</v>
      </c>
      <c r="I34" s="277">
        <v>31871.49267</v>
      </c>
      <c r="J34" s="277">
        <v>35709.093999999997</v>
      </c>
      <c r="K34" s="277">
        <v>40261.557000000001</v>
      </c>
      <c r="L34" s="277">
        <v>40488.853000000003</v>
      </c>
      <c r="M34" s="277">
        <v>41267.629043955436</v>
      </c>
      <c r="N34" s="277">
        <v>42627.844501767082</v>
      </c>
      <c r="O34" s="277">
        <v>42065.537339030037</v>
      </c>
      <c r="P34" s="277">
        <v>42873.016662364585</v>
      </c>
      <c r="Q34" s="277">
        <v>42536.966945758264</v>
      </c>
      <c r="R34" s="277">
        <v>44083.745411397642</v>
      </c>
      <c r="S34" s="277">
        <v>42075.047752137754</v>
      </c>
      <c r="T34" s="281">
        <v>41626.959999999999</v>
      </c>
      <c r="U34" s="281">
        <v>42361.645999999993</v>
      </c>
      <c r="V34" s="281">
        <v>43271.417815000001</v>
      </c>
      <c r="W34" s="281">
        <v>50994.152256525107</v>
      </c>
      <c r="X34" s="281">
        <v>58816.410701417772</v>
      </c>
      <c r="Y34" s="281">
        <v>56696.674235149447</v>
      </c>
      <c r="Z34" s="281">
        <f>AF34</f>
        <v>56430.815923555165</v>
      </c>
      <c r="AA34" s="475"/>
      <c r="AC34" s="281">
        <v>55768.449458009483</v>
      </c>
      <c r="AD34" s="281">
        <v>55389.765346240158</v>
      </c>
      <c r="AE34" s="462">
        <v>54924.887728442074</v>
      </c>
      <c r="AF34" s="462">
        <v>56430.815923555165</v>
      </c>
      <c r="AG34" s="462">
        <v>56594.475175225736</v>
      </c>
      <c r="AH34" s="462">
        <v>53634.549168819751</v>
      </c>
      <c r="AI34" s="462"/>
      <c r="AJ34" s="462"/>
    </row>
    <row r="35" spans="2:45" x14ac:dyDescent="0.35">
      <c r="B35" s="24"/>
      <c r="C35" s="59"/>
      <c r="D35" s="59"/>
      <c r="E35" s="59"/>
      <c r="F35" s="59"/>
      <c r="G35" s="243"/>
      <c r="H35" s="243"/>
      <c r="I35" s="243"/>
      <c r="J35" s="243"/>
      <c r="K35" s="243"/>
      <c r="L35" s="243"/>
      <c r="M35" s="243"/>
      <c r="N35" s="243"/>
      <c r="O35" s="243"/>
      <c r="P35" s="243"/>
      <c r="Q35" s="243"/>
      <c r="R35" s="243"/>
      <c r="S35" s="243"/>
      <c r="T35" s="243"/>
      <c r="U35" s="243"/>
      <c r="V35" s="243"/>
      <c r="W35" s="60"/>
      <c r="X35" s="60"/>
      <c r="Y35" s="60"/>
      <c r="Z35" s="60"/>
      <c r="AA35" s="60"/>
      <c r="AC35" s="243"/>
      <c r="AD35" s="243"/>
      <c r="AE35" s="69"/>
      <c r="AF35" s="69"/>
      <c r="AG35" s="243"/>
      <c r="AH35" s="243"/>
      <c r="AI35" s="243"/>
      <c r="AJ35" s="69"/>
    </row>
    <row r="36" spans="2:45" x14ac:dyDescent="0.35">
      <c r="B36" s="166" t="s">
        <v>43</v>
      </c>
      <c r="C36" s="61">
        <v>2001</v>
      </c>
      <c r="D36" s="61">
        <v>2002</v>
      </c>
      <c r="E36" s="61">
        <v>2003</v>
      </c>
      <c r="F36" s="61">
        <v>2004</v>
      </c>
      <c r="G36" s="235">
        <v>2005</v>
      </c>
      <c r="H36" s="235">
        <v>2006</v>
      </c>
      <c r="I36" s="235">
        <v>2007</v>
      </c>
      <c r="J36" s="235">
        <v>2008</v>
      </c>
      <c r="K36" s="235">
        <v>2009</v>
      </c>
      <c r="L36" s="235">
        <v>2010</v>
      </c>
      <c r="M36" s="235">
        <v>2011</v>
      </c>
      <c r="N36" s="235">
        <v>2012</v>
      </c>
      <c r="O36" s="235">
        <v>2013</v>
      </c>
      <c r="P36" s="235">
        <v>2014</v>
      </c>
      <c r="Q36" s="235">
        <v>2015</v>
      </c>
      <c r="R36" s="235">
        <v>2016</v>
      </c>
      <c r="S36" s="235">
        <v>2017</v>
      </c>
      <c r="T36" s="235">
        <v>2018</v>
      </c>
      <c r="U36" s="235">
        <v>2019</v>
      </c>
      <c r="V36" s="235">
        <v>2020</v>
      </c>
      <c r="W36" s="235">
        <v>2021</v>
      </c>
      <c r="X36" s="235">
        <v>2022</v>
      </c>
      <c r="Y36" s="235">
        <v>2023</v>
      </c>
      <c r="Z36" s="236">
        <v>2024</v>
      </c>
      <c r="AA36" s="237">
        <v>2025</v>
      </c>
      <c r="AC36" s="238" t="s">
        <v>3</v>
      </c>
      <c r="AD36" s="238" t="s">
        <v>4</v>
      </c>
      <c r="AE36" s="238" t="s">
        <v>5</v>
      </c>
      <c r="AF36" s="238">
        <v>2024</v>
      </c>
      <c r="AG36" s="239" t="s">
        <v>282</v>
      </c>
      <c r="AH36" s="239" t="s">
        <v>283</v>
      </c>
      <c r="AI36" s="239" t="s">
        <v>284</v>
      </c>
      <c r="AJ36" s="239">
        <v>2025</v>
      </c>
    </row>
    <row r="37" spans="2:45" x14ac:dyDescent="0.35">
      <c r="B37" s="5" t="s">
        <v>372</v>
      </c>
      <c r="C37" s="26" t="str">
        <f t="shared" ref="C37:O37" si="3">C25</f>
        <v>-</v>
      </c>
      <c r="D37" s="26" t="str">
        <f t="shared" si="3"/>
        <v>-</v>
      </c>
      <c r="E37" s="26" t="str">
        <f t="shared" si="3"/>
        <v>-</v>
      </c>
      <c r="F37" s="26" t="str">
        <f t="shared" si="3"/>
        <v>-</v>
      </c>
      <c r="G37" s="268" t="str">
        <f t="shared" si="3"/>
        <v>-</v>
      </c>
      <c r="H37" s="268" t="str">
        <f t="shared" si="3"/>
        <v>-</v>
      </c>
      <c r="I37" s="268" t="str">
        <f t="shared" si="3"/>
        <v>-</v>
      </c>
      <c r="J37" s="268" t="str">
        <f t="shared" si="3"/>
        <v>-</v>
      </c>
      <c r="K37" s="268" t="str">
        <f t="shared" si="3"/>
        <v>-</v>
      </c>
      <c r="L37" s="268" t="str">
        <f t="shared" si="3"/>
        <v>-</v>
      </c>
      <c r="M37" s="268">
        <f t="shared" si="3"/>
        <v>1823.157802950175</v>
      </c>
      <c r="N37" s="268">
        <f t="shared" si="3"/>
        <v>1933.425279726767</v>
      </c>
      <c r="O37" s="268">
        <f t="shared" si="3"/>
        <v>1934.535057556641</v>
      </c>
      <c r="P37" s="268">
        <f>P25</f>
        <v>1880.272739681084</v>
      </c>
      <c r="Q37" s="268">
        <f>Q38+Q39</f>
        <v>1823</v>
      </c>
      <c r="R37" s="268">
        <f>R38+R39</f>
        <v>1727</v>
      </c>
      <c r="S37" s="268">
        <f>S38+S39</f>
        <v>1522</v>
      </c>
      <c r="T37" s="268">
        <v>1407.30153885963</v>
      </c>
      <c r="U37" s="268">
        <v>1311.6686975998568</v>
      </c>
      <c r="V37" s="268">
        <v>1342.3034143379996</v>
      </c>
      <c r="W37" s="268">
        <v>1119.7999979480001</v>
      </c>
      <c r="X37" s="268">
        <v>771.06640853061401</v>
      </c>
      <c r="Y37" s="268">
        <v>664.86828014836419</v>
      </c>
      <c r="Z37" s="268">
        <f>AF37</f>
        <v>442.53849720685719</v>
      </c>
      <c r="AA37" s="268"/>
      <c r="AB37" s="268"/>
      <c r="AC37" s="268">
        <v>639.84006142708802</v>
      </c>
      <c r="AD37" s="268">
        <v>588.93812013471506</v>
      </c>
      <c r="AE37" s="268">
        <v>551.77202615319186</v>
      </c>
      <c r="AF37" s="268">
        <v>442.53849720685719</v>
      </c>
      <c r="AG37" s="268">
        <v>432.45604585335491</v>
      </c>
      <c r="AH37" s="268">
        <v>433.06374529527795</v>
      </c>
      <c r="AI37" s="268"/>
      <c r="AJ37" s="268"/>
    </row>
    <row r="38" spans="2:45" x14ac:dyDescent="0.35">
      <c r="B38" s="19" t="s">
        <v>373</v>
      </c>
      <c r="C38" s="103" t="s">
        <v>11</v>
      </c>
      <c r="D38" s="103" t="s">
        <v>11</v>
      </c>
      <c r="E38" s="103" t="s">
        <v>11</v>
      </c>
      <c r="F38" s="103" t="s">
        <v>11</v>
      </c>
      <c r="G38" s="276" t="s">
        <v>11</v>
      </c>
      <c r="H38" s="276" t="s">
        <v>11</v>
      </c>
      <c r="I38" s="276" t="s">
        <v>11</v>
      </c>
      <c r="J38" s="276" t="s">
        <v>11</v>
      </c>
      <c r="K38" s="276" t="s">
        <v>11</v>
      </c>
      <c r="L38" s="276" t="s">
        <v>11</v>
      </c>
      <c r="M38" s="276" t="s">
        <v>11</v>
      </c>
      <c r="N38" s="276" t="s">
        <v>11</v>
      </c>
      <c r="O38" s="276" t="s">
        <v>11</v>
      </c>
      <c r="P38" s="276" t="s">
        <v>11</v>
      </c>
      <c r="Q38" s="259">
        <v>883</v>
      </c>
      <c r="R38" s="259">
        <v>815</v>
      </c>
      <c r="S38" s="259">
        <v>763</v>
      </c>
      <c r="T38" s="259">
        <v>759.37628209599393</v>
      </c>
      <c r="U38" s="259">
        <v>630.79007465089001</v>
      </c>
      <c r="V38" s="259">
        <v>629.60840012200003</v>
      </c>
      <c r="W38" s="259">
        <v>518.73377626399997</v>
      </c>
      <c r="X38" s="259">
        <v>344.13571245563401</v>
      </c>
      <c r="Y38" s="259">
        <v>259.77686175843803</v>
      </c>
      <c r="Z38" s="259">
        <f>AF38</f>
        <v>81.370542457562976</v>
      </c>
      <c r="AA38" s="259"/>
      <c r="AB38" s="268"/>
      <c r="AC38" s="259">
        <v>246.50562975577597</v>
      </c>
      <c r="AD38" s="259">
        <v>228.27376930439695</v>
      </c>
      <c r="AE38" s="259">
        <v>223.37627846337202</v>
      </c>
      <c r="AF38" s="259">
        <v>81.370542457562976</v>
      </c>
      <c r="AG38" s="259">
        <v>74.289074193212997</v>
      </c>
      <c r="AH38" s="259">
        <v>95.992609673617011</v>
      </c>
      <c r="AI38" s="259"/>
      <c r="AJ38" s="259"/>
    </row>
    <row r="39" spans="2:45" x14ac:dyDescent="0.35">
      <c r="B39" s="19" t="s">
        <v>374</v>
      </c>
      <c r="C39" s="103" t="s">
        <v>11</v>
      </c>
      <c r="D39" s="103" t="s">
        <v>11</v>
      </c>
      <c r="E39" s="103" t="s">
        <v>11</v>
      </c>
      <c r="F39" s="103" t="s">
        <v>11</v>
      </c>
      <c r="G39" s="276" t="s">
        <v>11</v>
      </c>
      <c r="H39" s="276" t="s">
        <v>11</v>
      </c>
      <c r="I39" s="276" t="s">
        <v>11</v>
      </c>
      <c r="J39" s="276" t="s">
        <v>11</v>
      </c>
      <c r="K39" s="276" t="s">
        <v>11</v>
      </c>
      <c r="L39" s="276" t="s">
        <v>11</v>
      </c>
      <c r="M39" s="276" t="s">
        <v>11</v>
      </c>
      <c r="N39" s="276" t="s">
        <v>11</v>
      </c>
      <c r="O39" s="276" t="s">
        <v>11</v>
      </c>
      <c r="P39" s="276" t="s">
        <v>11</v>
      </c>
      <c r="Q39" s="259">
        <v>940</v>
      </c>
      <c r="R39" s="259">
        <v>912</v>
      </c>
      <c r="S39" s="259">
        <v>759</v>
      </c>
      <c r="T39" s="259">
        <v>647.92525676363596</v>
      </c>
      <c r="U39" s="259">
        <v>680.87862294896695</v>
      </c>
      <c r="V39" s="259">
        <v>712.69501421600012</v>
      </c>
      <c r="W39" s="259">
        <v>601.06622168400008</v>
      </c>
      <c r="X39" s="259">
        <v>426.93069607498001</v>
      </c>
      <c r="Y39" s="259">
        <v>405.09141838992605</v>
      </c>
      <c r="Z39" s="259">
        <f>AF39</f>
        <v>361.16795474929404</v>
      </c>
      <c r="AA39" s="259"/>
      <c r="AB39" s="268"/>
      <c r="AC39" s="259">
        <v>393.33443167131196</v>
      </c>
      <c r="AD39" s="259">
        <v>360.66435083031809</v>
      </c>
      <c r="AE39" s="259">
        <v>328.39574768981998</v>
      </c>
      <c r="AF39" s="259">
        <v>361.16795474929404</v>
      </c>
      <c r="AG39" s="259">
        <v>358.16697166014205</v>
      </c>
      <c r="AH39" s="259">
        <v>337.07113562166103</v>
      </c>
      <c r="AI39" s="259"/>
      <c r="AJ39" s="259"/>
    </row>
    <row r="40" spans="2:45" x14ac:dyDescent="0.35">
      <c r="B40" s="5" t="s">
        <v>375</v>
      </c>
      <c r="C40" s="104" t="s">
        <v>11</v>
      </c>
      <c r="D40" s="104" t="s">
        <v>11</v>
      </c>
      <c r="E40" s="104" t="s">
        <v>11</v>
      </c>
      <c r="F40" s="104" t="s">
        <v>11</v>
      </c>
      <c r="G40" s="282" t="s">
        <v>11</v>
      </c>
      <c r="H40" s="282" t="s">
        <v>11</v>
      </c>
      <c r="I40" s="282" t="s">
        <v>11</v>
      </c>
      <c r="J40" s="282" t="s">
        <v>11</v>
      </c>
      <c r="K40" s="282" t="s">
        <v>11</v>
      </c>
      <c r="L40" s="282" t="s">
        <v>11</v>
      </c>
      <c r="M40" s="282" t="s">
        <v>11</v>
      </c>
      <c r="N40" s="282" t="s">
        <v>11</v>
      </c>
      <c r="O40" s="282" t="s">
        <v>11</v>
      </c>
      <c r="P40" s="282" t="s">
        <v>11</v>
      </c>
      <c r="Q40" s="282" t="s">
        <v>11</v>
      </c>
      <c r="R40" s="282" t="s">
        <v>11</v>
      </c>
      <c r="S40" s="282" t="s">
        <v>11</v>
      </c>
      <c r="T40" s="268">
        <v>-421.88252052417539</v>
      </c>
      <c r="U40" s="268">
        <v>-403.814680189895</v>
      </c>
      <c r="V40" s="268">
        <v>-319.26383837216895</v>
      </c>
      <c r="W40" s="268">
        <v>-319.26383837216895</v>
      </c>
      <c r="X40" s="268">
        <v>-191.30587572741837</v>
      </c>
      <c r="Y40" s="268">
        <v>-143.6970177998565</v>
      </c>
      <c r="Z40" s="268">
        <f>AF40</f>
        <v>-161.21839707352655</v>
      </c>
      <c r="AA40" s="268"/>
      <c r="AB40" s="268"/>
      <c r="AC40" s="268">
        <v>-155.1046690578336</v>
      </c>
      <c r="AD40" s="268">
        <v>-143.87596262295918</v>
      </c>
      <c r="AE40" s="268">
        <v>-134.17065093174179</v>
      </c>
      <c r="AF40" s="268">
        <v>-161.21839707352655</v>
      </c>
      <c r="AG40" s="268">
        <v>-189.73972565247067</v>
      </c>
      <c r="AH40" s="486">
        <v>-180.86155639114105</v>
      </c>
      <c r="AI40" s="486"/>
      <c r="AJ40" s="268"/>
    </row>
    <row r="41" spans="2:45" x14ac:dyDescent="0.35">
      <c r="B41" s="66" t="s">
        <v>55</v>
      </c>
      <c r="C41" s="139" t="s">
        <v>11</v>
      </c>
      <c r="D41" s="139" t="s">
        <v>11</v>
      </c>
      <c r="E41" s="139" t="s">
        <v>11</v>
      </c>
      <c r="F41" s="139" t="s">
        <v>11</v>
      </c>
      <c r="G41" s="283" t="s">
        <v>11</v>
      </c>
      <c r="H41" s="283" t="s">
        <v>11</v>
      </c>
      <c r="I41" s="283" t="s">
        <v>11</v>
      </c>
      <c r="J41" s="283" t="s">
        <v>11</v>
      </c>
      <c r="K41" s="283" t="s">
        <v>11</v>
      </c>
      <c r="L41" s="283" t="s">
        <v>11</v>
      </c>
      <c r="M41" s="283" t="s">
        <v>11</v>
      </c>
      <c r="N41" s="283" t="s">
        <v>11</v>
      </c>
      <c r="O41" s="283" t="s">
        <v>11</v>
      </c>
      <c r="P41" s="283" t="s">
        <v>11</v>
      </c>
      <c r="Q41" s="283" t="s">
        <v>11</v>
      </c>
      <c r="R41" s="283" t="s">
        <v>11</v>
      </c>
      <c r="S41" s="283" t="s">
        <v>11</v>
      </c>
      <c r="T41" s="277">
        <v>985.41901833545467</v>
      </c>
      <c r="U41" s="277">
        <v>907.8540174099619</v>
      </c>
      <c r="V41" s="277">
        <v>1023.0395759658306</v>
      </c>
      <c r="W41" s="277">
        <v>800.53615957583065</v>
      </c>
      <c r="X41" s="277">
        <v>579.7605328031957</v>
      </c>
      <c r="Y41" s="277">
        <v>521.17126234850775</v>
      </c>
      <c r="Z41" s="277">
        <f>AF41</f>
        <v>281.32010013333064</v>
      </c>
      <c r="AA41" s="268"/>
      <c r="AB41" s="268"/>
      <c r="AC41" s="277">
        <v>484.73539236925444</v>
      </c>
      <c r="AD41" s="277">
        <v>445.06215751175591</v>
      </c>
      <c r="AE41" s="277">
        <v>417.6013752214501</v>
      </c>
      <c r="AF41" s="277">
        <v>281.32010013333064</v>
      </c>
      <c r="AG41" s="277">
        <v>242.71632020088424</v>
      </c>
      <c r="AH41" s="277">
        <v>252.2021889041369</v>
      </c>
      <c r="AI41" s="277"/>
      <c r="AJ41" s="277"/>
    </row>
    <row r="42" spans="2:45" x14ac:dyDescent="0.35">
      <c r="B42" s="24"/>
      <c r="C42" s="59"/>
      <c r="D42" s="59"/>
      <c r="E42" s="59"/>
      <c r="F42" s="59"/>
      <c r="G42" s="243"/>
      <c r="H42" s="243"/>
      <c r="I42" s="243"/>
      <c r="J42" s="243"/>
      <c r="K42" s="243"/>
      <c r="L42" s="243"/>
      <c r="M42" s="243"/>
      <c r="N42" s="243"/>
      <c r="O42" s="243"/>
      <c r="P42" s="243"/>
      <c r="Q42" s="243"/>
      <c r="R42" s="243"/>
      <c r="S42" s="243"/>
      <c r="T42" s="243"/>
      <c r="U42" s="243"/>
      <c r="V42" s="284"/>
      <c r="W42" s="60"/>
      <c r="X42" s="60"/>
      <c r="Y42" s="60"/>
      <c r="Z42" s="60"/>
      <c r="AA42" s="60"/>
      <c r="AC42" s="243"/>
      <c r="AD42" s="243"/>
      <c r="AE42" s="69"/>
      <c r="AF42" s="69"/>
      <c r="AG42" s="243"/>
      <c r="AH42" s="243"/>
      <c r="AI42" s="243"/>
      <c r="AJ42" s="69"/>
    </row>
    <row r="43" spans="2:45" x14ac:dyDescent="0.35">
      <c r="B43" s="163" t="s">
        <v>376</v>
      </c>
      <c r="C43" s="61">
        <v>2001</v>
      </c>
      <c r="D43" s="61">
        <v>2002</v>
      </c>
      <c r="E43" s="61">
        <v>2003</v>
      </c>
      <c r="F43" s="61">
        <v>2004</v>
      </c>
      <c r="G43" s="235">
        <v>2005</v>
      </c>
      <c r="H43" s="235">
        <v>2006</v>
      </c>
      <c r="I43" s="235">
        <v>2007</v>
      </c>
      <c r="J43" s="235">
        <v>2008</v>
      </c>
      <c r="K43" s="235">
        <v>2009</v>
      </c>
      <c r="L43" s="235">
        <v>2010</v>
      </c>
      <c r="M43" s="235">
        <v>2011</v>
      </c>
      <c r="N43" s="235">
        <v>2012</v>
      </c>
      <c r="O43" s="235">
        <v>2013</v>
      </c>
      <c r="P43" s="235">
        <v>2014</v>
      </c>
      <c r="Q43" s="235">
        <v>2015</v>
      </c>
      <c r="R43" s="235">
        <v>2016</v>
      </c>
      <c r="S43" s="235">
        <v>2017</v>
      </c>
      <c r="T43" s="235">
        <v>2018</v>
      </c>
      <c r="U43" s="235">
        <v>2019</v>
      </c>
      <c r="V43" s="235">
        <v>2020</v>
      </c>
      <c r="W43" s="235">
        <v>2021</v>
      </c>
      <c r="X43" s="235">
        <v>2022</v>
      </c>
      <c r="Y43" s="235">
        <v>2023</v>
      </c>
      <c r="Z43" s="236">
        <v>2024</v>
      </c>
      <c r="AA43" s="237">
        <v>2025</v>
      </c>
      <c r="AC43" s="238" t="s">
        <v>3</v>
      </c>
      <c r="AD43" s="238" t="s">
        <v>4</v>
      </c>
      <c r="AE43" s="238" t="s">
        <v>5</v>
      </c>
      <c r="AF43" s="238">
        <v>2024</v>
      </c>
      <c r="AG43" s="239" t="s">
        <v>282</v>
      </c>
      <c r="AH43" s="239" t="s">
        <v>283</v>
      </c>
      <c r="AI43" s="239" t="s">
        <v>284</v>
      </c>
      <c r="AJ43" s="239">
        <v>2025</v>
      </c>
    </row>
    <row r="44" spans="2:45" x14ac:dyDescent="0.35">
      <c r="B44" s="5" t="s">
        <v>377</v>
      </c>
      <c r="C44" s="26" t="str">
        <f t="shared" ref="C44:P44" si="4">IFERROR(C45+C46,"-")</f>
        <v>-</v>
      </c>
      <c r="D44" s="26" t="str">
        <f t="shared" si="4"/>
        <v>-</v>
      </c>
      <c r="E44" s="26" t="str">
        <f t="shared" si="4"/>
        <v>-</v>
      </c>
      <c r="F44" s="26" t="str">
        <f t="shared" si="4"/>
        <v>-</v>
      </c>
      <c r="G44" s="268" t="str">
        <f t="shared" si="4"/>
        <v>-</v>
      </c>
      <c r="H44" s="268" t="str">
        <f t="shared" si="4"/>
        <v>-</v>
      </c>
      <c r="I44" s="268" t="str">
        <f t="shared" si="4"/>
        <v>-</v>
      </c>
      <c r="J44" s="268" t="str">
        <f t="shared" si="4"/>
        <v>-</v>
      </c>
      <c r="K44" s="268" t="str">
        <f t="shared" si="4"/>
        <v>-</v>
      </c>
      <c r="L44" s="268" t="str">
        <f t="shared" si="4"/>
        <v>-</v>
      </c>
      <c r="M44" s="268">
        <f t="shared" si="4"/>
        <v>1647.4830050345663</v>
      </c>
      <c r="N44" s="268">
        <f t="shared" si="4"/>
        <v>2710.0890489276271</v>
      </c>
      <c r="O44" s="268">
        <f t="shared" si="4"/>
        <v>2747.1076260981158</v>
      </c>
      <c r="P44" s="268">
        <f t="shared" si="4"/>
        <v>2504.0121928119938</v>
      </c>
      <c r="Q44" s="268">
        <f>IFERROR(Q45+Q46,"-")</f>
        <v>2476.854857304585</v>
      </c>
      <c r="R44" s="268">
        <v>951</v>
      </c>
      <c r="S44" s="268">
        <v>870</v>
      </c>
      <c r="T44" s="268">
        <v>287.400013248839</v>
      </c>
      <c r="U44" s="268">
        <v>369.86977576595979</v>
      </c>
      <c r="V44" s="268">
        <v>382</v>
      </c>
      <c r="W44" s="268">
        <f>W45+W46</f>
        <v>-426.54127139247367</v>
      </c>
      <c r="X44" s="268">
        <v>-569.83951757448938</v>
      </c>
      <c r="Y44" s="268">
        <v>-164.69192552093719</v>
      </c>
      <c r="Z44" s="268">
        <f>+AF44</f>
        <v>-695.26272394348928</v>
      </c>
      <c r="AA44" s="268"/>
      <c r="AC44" s="268">
        <v>81.569498397723635</v>
      </c>
      <c r="AD44" s="268">
        <v>246.91555357857263</v>
      </c>
      <c r="AE44" s="268">
        <v>347.71535503980476</v>
      </c>
      <c r="AF44" s="268">
        <v>-695.26272394348928</v>
      </c>
      <c r="AG44" s="268">
        <v>-560.10034729285417</v>
      </c>
      <c r="AH44" s="486">
        <v>-141.94242662042529</v>
      </c>
      <c r="AI44" s="486"/>
      <c r="AJ44" s="268"/>
    </row>
    <row r="45" spans="2:45" x14ac:dyDescent="0.35">
      <c r="B45" s="13" t="s">
        <v>115</v>
      </c>
      <c r="C45" s="103" t="s">
        <v>11</v>
      </c>
      <c r="D45" s="103" t="s">
        <v>11</v>
      </c>
      <c r="E45" s="103" t="s">
        <v>11</v>
      </c>
      <c r="F45" s="103" t="s">
        <v>11</v>
      </c>
      <c r="G45" s="276" t="s">
        <v>11</v>
      </c>
      <c r="H45" s="276" t="s">
        <v>11</v>
      </c>
      <c r="I45" s="276" t="s">
        <v>11</v>
      </c>
      <c r="J45" s="276" t="s">
        <v>11</v>
      </c>
      <c r="K45" s="276" t="s">
        <v>11</v>
      </c>
      <c r="L45" s="276" t="s">
        <v>11</v>
      </c>
      <c r="M45" s="259">
        <v>1643.2671848433333</v>
      </c>
      <c r="N45" s="259">
        <v>2620.9721447900006</v>
      </c>
      <c r="O45" s="259">
        <v>2686.1370897200004</v>
      </c>
      <c r="P45" s="259">
        <v>2317.2388527809285</v>
      </c>
      <c r="Q45" s="259">
        <v>2306.4241927782841</v>
      </c>
      <c r="R45" s="259">
        <f>744+253+68</f>
        <v>1065</v>
      </c>
      <c r="S45" s="259">
        <f>608+236</f>
        <v>844</v>
      </c>
      <c r="T45" s="259">
        <v>216.38723736</v>
      </c>
      <c r="U45" s="259">
        <v>366.10456792000014</v>
      </c>
      <c r="V45" s="259">
        <v>442.42860193999996</v>
      </c>
      <c r="W45" s="259">
        <v>-451.46474403999974</v>
      </c>
      <c r="X45" s="259">
        <v>-399.30906262999986</v>
      </c>
      <c r="Y45" s="259">
        <v>-20.690463869999888</v>
      </c>
      <c r="Z45" s="259">
        <f>+AF45</f>
        <v>-561.33585039000002</v>
      </c>
      <c r="AA45" s="259"/>
      <c r="AC45" s="259">
        <v>251.91128142999992</v>
      </c>
      <c r="AD45" s="259">
        <v>415.4317251199999</v>
      </c>
      <c r="AE45" s="259">
        <v>484.38811054000007</v>
      </c>
      <c r="AF45" s="259">
        <v>-561.33585039000002</v>
      </c>
      <c r="AG45" s="259">
        <v>-426.02388209999981</v>
      </c>
      <c r="AH45" s="488">
        <v>-50.694596030000014</v>
      </c>
      <c r="AI45" s="488"/>
      <c r="AJ45" s="259"/>
    </row>
    <row r="46" spans="2:45" x14ac:dyDescent="0.35">
      <c r="B46" s="13" t="s">
        <v>44</v>
      </c>
      <c r="C46" s="103" t="s">
        <v>11</v>
      </c>
      <c r="D46" s="103" t="s">
        <v>11</v>
      </c>
      <c r="E46" s="103" t="s">
        <v>11</v>
      </c>
      <c r="F46" s="103" t="s">
        <v>11</v>
      </c>
      <c r="G46" s="276" t="s">
        <v>11</v>
      </c>
      <c r="H46" s="276" t="s">
        <v>11</v>
      </c>
      <c r="I46" s="276" t="s">
        <v>11</v>
      </c>
      <c r="J46" s="276" t="s">
        <v>11</v>
      </c>
      <c r="K46" s="276" t="s">
        <v>11</v>
      </c>
      <c r="L46" s="276" t="s">
        <v>11</v>
      </c>
      <c r="M46" s="259">
        <v>4.2158201912330817</v>
      </c>
      <c r="N46" s="259">
        <v>89.116904137626392</v>
      </c>
      <c r="O46" s="259">
        <v>60.970536378115227</v>
      </c>
      <c r="P46" s="259">
        <v>186.77334003106546</v>
      </c>
      <c r="Q46" s="259">
        <v>170.43066452630106</v>
      </c>
      <c r="R46" s="259">
        <f>-114</f>
        <v>-114</v>
      </c>
      <c r="S46" s="259">
        <v>26</v>
      </c>
      <c r="T46" s="259">
        <v>71.012775888838988</v>
      </c>
      <c r="U46" s="259">
        <v>3.765207845959671</v>
      </c>
      <c r="V46" s="259">
        <v>-60.654497715540899</v>
      </c>
      <c r="W46" s="259">
        <v>24.923472647526054</v>
      </c>
      <c r="X46" s="259">
        <v>-170.53045494448949</v>
      </c>
      <c r="Y46" s="259">
        <v>-144.0014616509373</v>
      </c>
      <c r="Z46" s="259">
        <f>+AF46</f>
        <v>-133.92687355348929</v>
      </c>
      <c r="AA46" s="259"/>
      <c r="AC46" s="259">
        <v>-170.34178303227628</v>
      </c>
      <c r="AD46" s="259">
        <v>-168.51617154142727</v>
      </c>
      <c r="AE46" s="259">
        <v>-136.67275550019528</v>
      </c>
      <c r="AF46" s="259">
        <v>-133.92687355348929</v>
      </c>
      <c r="AG46" s="259">
        <v>-134.07646519285433</v>
      </c>
      <c r="AH46" s="488">
        <v>-91.247830590425266</v>
      </c>
      <c r="AI46" s="488"/>
      <c r="AJ46" s="259"/>
    </row>
    <row r="47" spans="2:45" x14ac:dyDescent="0.35">
      <c r="B47" s="5" t="s">
        <v>378</v>
      </c>
      <c r="C47" s="104" t="s">
        <v>11</v>
      </c>
      <c r="D47" s="104" t="s">
        <v>11</v>
      </c>
      <c r="E47" s="104" t="s">
        <v>11</v>
      </c>
      <c r="F47" s="104" t="s">
        <v>11</v>
      </c>
      <c r="G47" s="282" t="s">
        <v>11</v>
      </c>
      <c r="H47" s="282" t="s">
        <v>11</v>
      </c>
      <c r="I47" s="282" t="s">
        <v>11</v>
      </c>
      <c r="J47" s="282" t="s">
        <v>11</v>
      </c>
      <c r="K47" s="282" t="s">
        <v>11</v>
      </c>
      <c r="L47" s="282" t="s">
        <v>11</v>
      </c>
      <c r="M47" s="282" t="s">
        <v>11</v>
      </c>
      <c r="N47" s="282" t="s">
        <v>11</v>
      </c>
      <c r="O47" s="282" t="s">
        <v>11</v>
      </c>
      <c r="P47" s="282" t="s">
        <v>11</v>
      </c>
      <c r="Q47" s="282" t="s">
        <v>11</v>
      </c>
      <c r="R47" s="282" t="s">
        <v>11</v>
      </c>
      <c r="S47" s="268">
        <f>S48-S44</f>
        <v>-265</v>
      </c>
      <c r="T47" s="268">
        <v>-68.161979768399988</v>
      </c>
      <c r="U47" s="268">
        <v>-115.32293889480002</v>
      </c>
      <c r="V47" s="268">
        <v>-139.38381867375003</v>
      </c>
      <c r="W47" s="268">
        <v>142.21139437260004</v>
      </c>
      <c r="X47" s="268">
        <v>125.78235472845004</v>
      </c>
      <c r="Y47" s="268">
        <v>6.5174961190500031</v>
      </c>
      <c r="Z47" s="268">
        <f>+AF47</f>
        <v>176.82079287285003</v>
      </c>
      <c r="AA47" s="268"/>
      <c r="AC47" s="268">
        <v>-79.352053650449946</v>
      </c>
      <c r="AD47" s="268">
        <v>-130.86099341279998</v>
      </c>
      <c r="AE47" s="268">
        <v>-152.58225482009999</v>
      </c>
      <c r="AF47" s="268">
        <v>176.82079287285003</v>
      </c>
      <c r="AG47" s="268">
        <v>134.1975228615</v>
      </c>
      <c r="AH47" s="486">
        <v>15.968797749450005</v>
      </c>
      <c r="AI47" s="486"/>
      <c r="AJ47" s="268"/>
    </row>
    <row r="48" spans="2:45" s="6" customFormat="1" x14ac:dyDescent="0.35">
      <c r="B48" s="72" t="s">
        <v>56</v>
      </c>
      <c r="C48" s="139" t="s">
        <v>11</v>
      </c>
      <c r="D48" s="139" t="s">
        <v>11</v>
      </c>
      <c r="E48" s="139" t="s">
        <v>11</v>
      </c>
      <c r="F48" s="139" t="s">
        <v>11</v>
      </c>
      <c r="G48" s="283" t="s">
        <v>11</v>
      </c>
      <c r="H48" s="283" t="s">
        <v>11</v>
      </c>
      <c r="I48" s="283" t="s">
        <v>11</v>
      </c>
      <c r="J48" s="283" t="s">
        <v>11</v>
      </c>
      <c r="K48" s="283" t="s">
        <v>11</v>
      </c>
      <c r="L48" s="283" t="s">
        <v>11</v>
      </c>
      <c r="M48" s="283" t="s">
        <v>11</v>
      </c>
      <c r="N48" s="283" t="s">
        <v>11</v>
      </c>
      <c r="O48" s="283" t="s">
        <v>11</v>
      </c>
      <c r="P48" s="283" t="s">
        <v>11</v>
      </c>
      <c r="Q48" s="283" t="s">
        <v>11</v>
      </c>
      <c r="R48" s="283" t="s">
        <v>11</v>
      </c>
      <c r="S48" s="277">
        <v>605</v>
      </c>
      <c r="T48" s="277">
        <v>219.23803348043901</v>
      </c>
      <c r="U48" s="277">
        <v>254.54683687115977</v>
      </c>
      <c r="V48" s="277">
        <v>242</v>
      </c>
      <c r="W48" s="277">
        <v>-284.32987701987361</v>
      </c>
      <c r="X48" s="277">
        <v>-444.05716284603932</v>
      </c>
      <c r="Y48" s="277">
        <v>-158.17442940188718</v>
      </c>
      <c r="Z48" s="277">
        <f>+AF48</f>
        <v>-518.44193107063927</v>
      </c>
      <c r="AA48" s="268"/>
      <c r="AB48" s="257"/>
      <c r="AC48" s="277">
        <v>2.2174447472736887</v>
      </c>
      <c r="AD48" s="277">
        <v>116.05456016577264</v>
      </c>
      <c r="AE48" s="277">
        <v>195.13310021970477</v>
      </c>
      <c r="AF48" s="277">
        <v>-518.44193107063927</v>
      </c>
      <c r="AG48" s="277">
        <v>-425.90282443135413</v>
      </c>
      <c r="AH48" s="487">
        <v>-125.97362887097529</v>
      </c>
      <c r="AI48" s="487"/>
      <c r="AJ48" s="277"/>
      <c r="AK48" s="257"/>
      <c r="AL48" s="257"/>
      <c r="AM48" s="257"/>
      <c r="AN48" s="257"/>
      <c r="AO48" s="257"/>
      <c r="AP48" s="257"/>
      <c r="AQ48" s="257"/>
      <c r="AR48" s="257"/>
      <c r="AS48" s="257"/>
    </row>
    <row r="49" spans="2:36" x14ac:dyDescent="0.35">
      <c r="C49" s="97"/>
      <c r="D49" s="97"/>
      <c r="E49" s="97"/>
      <c r="F49" s="97"/>
      <c r="G49" s="97"/>
      <c r="H49" s="97"/>
      <c r="I49" s="97"/>
      <c r="J49" s="97"/>
      <c r="K49" s="97"/>
      <c r="L49" s="97"/>
      <c r="M49" s="97"/>
      <c r="N49" s="97"/>
      <c r="O49" s="97"/>
      <c r="P49" s="97"/>
      <c r="Q49" s="97"/>
      <c r="R49" s="97"/>
      <c r="S49" s="259"/>
      <c r="T49" s="259"/>
      <c r="U49" s="259"/>
      <c r="V49" s="259"/>
      <c r="AE49" s="70"/>
      <c r="AF49" s="70"/>
      <c r="AJ49" s="70"/>
    </row>
    <row r="50" spans="2:36" x14ac:dyDescent="0.35">
      <c r="C50" s="97"/>
      <c r="D50" s="97"/>
      <c r="E50" s="97"/>
      <c r="F50" s="97"/>
      <c r="G50" s="97"/>
      <c r="H50" s="97"/>
      <c r="I50" s="97"/>
      <c r="J50" s="97"/>
      <c r="K50" s="97"/>
      <c r="L50" s="97"/>
      <c r="M50" s="97"/>
      <c r="N50" s="97"/>
      <c r="O50" s="97"/>
      <c r="P50" s="97"/>
      <c r="Q50" s="97"/>
      <c r="R50" s="97"/>
      <c r="S50" s="97"/>
      <c r="T50" s="259"/>
      <c r="U50" s="259"/>
      <c r="AE50" s="70"/>
      <c r="AF50" s="70"/>
      <c r="AJ50" s="70"/>
    </row>
    <row r="51" spans="2:36" x14ac:dyDescent="0.35">
      <c r="C51" s="7"/>
      <c r="D51" s="7"/>
      <c r="E51" s="7"/>
      <c r="F51" s="7"/>
      <c r="G51" s="244"/>
      <c r="H51" s="244"/>
      <c r="I51" s="244"/>
      <c r="J51" s="244"/>
      <c r="K51" s="244"/>
      <c r="L51" s="244"/>
      <c r="M51" s="244"/>
      <c r="N51" s="244"/>
      <c r="O51" s="244"/>
      <c r="P51" s="244"/>
      <c r="Q51" s="244"/>
      <c r="R51" s="244"/>
      <c r="S51" s="244"/>
      <c r="AE51" s="70"/>
      <c r="AF51" s="70"/>
      <c r="AJ51" s="70"/>
    </row>
    <row r="52" spans="2:36" x14ac:dyDescent="0.35">
      <c r="B52" s="163" t="s">
        <v>379</v>
      </c>
      <c r="C52" s="61">
        <v>2001</v>
      </c>
      <c r="D52" s="61">
        <v>2002</v>
      </c>
      <c r="E52" s="61">
        <v>2003</v>
      </c>
      <c r="F52" s="61">
        <v>2004</v>
      </c>
      <c r="G52" s="235">
        <v>2005</v>
      </c>
      <c r="H52" s="235">
        <v>2006</v>
      </c>
      <c r="I52" s="235">
        <v>2007</v>
      </c>
      <c r="J52" s="235">
        <v>2008</v>
      </c>
      <c r="K52" s="235">
        <v>2009</v>
      </c>
      <c r="L52" s="235">
        <v>2010</v>
      </c>
      <c r="M52" s="235">
        <v>2011</v>
      </c>
      <c r="N52" s="235">
        <v>2012</v>
      </c>
      <c r="O52" s="235">
        <v>2013</v>
      </c>
      <c r="P52" s="235">
        <v>2014</v>
      </c>
      <c r="Q52" s="235">
        <v>2015</v>
      </c>
      <c r="R52" s="235">
        <v>2016</v>
      </c>
      <c r="S52" s="235">
        <v>2017</v>
      </c>
      <c r="T52" s="235">
        <v>2019</v>
      </c>
      <c r="U52" s="235">
        <v>2019</v>
      </c>
      <c r="V52" s="235">
        <v>2020</v>
      </c>
      <c r="W52" s="235">
        <v>2021</v>
      </c>
      <c r="X52" s="235">
        <v>2022</v>
      </c>
      <c r="Y52" s="235">
        <v>2023</v>
      </c>
      <c r="Z52" s="236">
        <v>2024</v>
      </c>
      <c r="AA52" s="237">
        <v>2025</v>
      </c>
      <c r="AC52" s="238" t="s">
        <v>3</v>
      </c>
      <c r="AD52" s="238" t="s">
        <v>4</v>
      </c>
      <c r="AE52" s="238" t="s">
        <v>5</v>
      </c>
      <c r="AF52" s="238">
        <v>2024</v>
      </c>
      <c r="AG52" s="239" t="s">
        <v>282</v>
      </c>
      <c r="AH52" s="239" t="s">
        <v>283</v>
      </c>
      <c r="AI52" s="239" t="s">
        <v>284</v>
      </c>
      <c r="AJ52" s="239">
        <v>2025</v>
      </c>
    </row>
    <row r="53" spans="2:36" x14ac:dyDescent="0.35">
      <c r="B53" s="72" t="s">
        <v>380</v>
      </c>
      <c r="C53" s="139" t="s">
        <v>11</v>
      </c>
      <c r="D53" s="139" t="s">
        <v>11</v>
      </c>
      <c r="E53" s="139" t="s">
        <v>11</v>
      </c>
      <c r="F53" s="139" t="s">
        <v>11</v>
      </c>
      <c r="G53" s="283" t="s">
        <v>11</v>
      </c>
      <c r="H53" s="283" t="s">
        <v>11</v>
      </c>
      <c r="I53" s="283" t="s">
        <v>11</v>
      </c>
      <c r="J53" s="283" t="s">
        <v>11</v>
      </c>
      <c r="K53" s="283" t="s">
        <v>11</v>
      </c>
      <c r="L53" s="283" t="s">
        <v>11</v>
      </c>
      <c r="M53" s="283" t="s">
        <v>11</v>
      </c>
      <c r="N53" s="283" t="s">
        <v>11</v>
      </c>
      <c r="O53" s="283" t="s">
        <v>11</v>
      </c>
      <c r="P53" s="283" t="s">
        <v>11</v>
      </c>
      <c r="Q53" s="277">
        <v>18767</v>
      </c>
      <c r="R53" s="277">
        <v>17662</v>
      </c>
      <c r="S53" s="277">
        <v>16575</v>
      </c>
      <c r="T53" s="277">
        <v>15766.112000000001</v>
      </c>
      <c r="U53" s="277">
        <v>16222.027000000002</v>
      </c>
      <c r="V53" s="277">
        <v>15873.206279346996</v>
      </c>
      <c r="W53" s="277">
        <v>16493.122133171993</v>
      </c>
      <c r="X53" s="277">
        <v>19756.139171594299</v>
      </c>
      <c r="Y53" s="277">
        <v>20260.398070407417</v>
      </c>
      <c r="Z53" s="277">
        <f t="shared" ref="Z53:Z72" si="5">AF53</f>
        <v>21342.591843629809</v>
      </c>
      <c r="AA53" s="268"/>
      <c r="AC53" s="277">
        <v>19898.366164877087</v>
      </c>
      <c r="AD53" s="277">
        <v>21004.65154919996</v>
      </c>
      <c r="AE53" s="277">
        <v>21437.004486249873</v>
      </c>
      <c r="AF53" s="277">
        <v>21342.591843629809</v>
      </c>
      <c r="AG53" s="277">
        <v>21405.834925536401</v>
      </c>
      <c r="AH53" s="277">
        <v>21752.460444525717</v>
      </c>
      <c r="AI53" s="277"/>
      <c r="AJ53" s="277"/>
    </row>
    <row r="54" spans="2:36" outlineLevel="1" x14ac:dyDescent="0.35">
      <c r="B54" s="99" t="s">
        <v>381</v>
      </c>
      <c r="C54" s="100"/>
      <c r="D54" s="100"/>
      <c r="E54" s="100"/>
      <c r="F54" s="100"/>
      <c r="G54" s="285"/>
      <c r="H54" s="285"/>
      <c r="I54" s="285"/>
      <c r="J54" s="285"/>
      <c r="K54" s="285"/>
      <c r="L54" s="285"/>
      <c r="M54" s="285"/>
      <c r="N54" s="285"/>
      <c r="O54" s="285"/>
      <c r="P54" s="285"/>
      <c r="Q54" s="285">
        <v>16157</v>
      </c>
      <c r="R54" s="285">
        <v>15214</v>
      </c>
      <c r="S54" s="285">
        <f>14079</f>
        <v>14079</v>
      </c>
      <c r="T54" s="285">
        <v>13228.245000000001</v>
      </c>
      <c r="U54" s="285">
        <v>13618.075000000001</v>
      </c>
      <c r="V54" s="285">
        <v>12653.820053909996</v>
      </c>
      <c r="W54" s="285">
        <v>12865.236711239993</v>
      </c>
      <c r="X54" s="285">
        <v>15937.591024699996</v>
      </c>
      <c r="Y54" s="285">
        <v>16728.561452919996</v>
      </c>
      <c r="Z54" s="285">
        <f t="shared" si="5"/>
        <v>17973.178246570016</v>
      </c>
      <c r="AA54" s="285"/>
      <c r="AC54" s="285">
        <v>16405.505870429988</v>
      </c>
      <c r="AD54" s="285">
        <v>17556.242853890009</v>
      </c>
      <c r="AE54" s="285">
        <v>17883.262318470013</v>
      </c>
      <c r="AF54" s="285">
        <v>17973.178246570016</v>
      </c>
      <c r="AG54" s="285">
        <v>18020.297269990009</v>
      </c>
      <c r="AH54" s="285">
        <v>18115.690408889997</v>
      </c>
      <c r="AI54" s="285"/>
      <c r="AJ54" s="285"/>
    </row>
    <row r="55" spans="2:36" outlineLevel="1" x14ac:dyDescent="0.35">
      <c r="B55" s="99" t="s">
        <v>382</v>
      </c>
      <c r="C55" s="100"/>
      <c r="D55" s="100"/>
      <c r="E55" s="100"/>
      <c r="F55" s="100"/>
      <c r="G55" s="285"/>
      <c r="H55" s="285"/>
      <c r="I55" s="285"/>
      <c r="J55" s="285"/>
      <c r="K55" s="285"/>
      <c r="L55" s="285"/>
      <c r="M55" s="285"/>
      <c r="N55" s="285"/>
      <c r="O55" s="285"/>
      <c r="P55" s="285"/>
      <c r="Q55" s="285">
        <v>1080</v>
      </c>
      <c r="R55" s="285">
        <v>787</v>
      </c>
      <c r="S55" s="285">
        <v>992</v>
      </c>
      <c r="T55" s="285">
        <v>881.846</v>
      </c>
      <c r="U55" s="285">
        <v>769.029</v>
      </c>
      <c r="V55" s="285">
        <v>668.01919945799978</v>
      </c>
      <c r="W55" s="285">
        <v>934.03796944000055</v>
      </c>
      <c r="X55" s="285">
        <v>1397.87295094141</v>
      </c>
      <c r="Y55" s="285">
        <v>1206.107380714328</v>
      </c>
      <c r="Z55" s="285">
        <f t="shared" si="5"/>
        <v>1354.98774242577</v>
      </c>
      <c r="AA55" s="285"/>
      <c r="AC55" s="285">
        <v>1253.2559766724521</v>
      </c>
      <c r="AD55" s="285">
        <v>1257.18023264</v>
      </c>
      <c r="AE55" s="285">
        <v>1365.9024985629596</v>
      </c>
      <c r="AF55" s="285">
        <v>1354.98774242577</v>
      </c>
      <c r="AG55" s="285">
        <v>1394.907621828567</v>
      </c>
      <c r="AH55" s="285">
        <v>1622.3299846808457</v>
      </c>
      <c r="AI55" s="285"/>
      <c r="AJ55" s="285"/>
    </row>
    <row r="56" spans="2:36" outlineLevel="1" x14ac:dyDescent="0.35">
      <c r="B56" s="99" t="s">
        <v>383</v>
      </c>
      <c r="C56" s="100"/>
      <c r="D56" s="100"/>
      <c r="E56" s="100"/>
      <c r="F56" s="100"/>
      <c r="G56" s="285"/>
      <c r="H56" s="285"/>
      <c r="I56" s="285"/>
      <c r="J56" s="285"/>
      <c r="K56" s="285"/>
      <c r="L56" s="285"/>
      <c r="M56" s="285"/>
      <c r="N56" s="285"/>
      <c r="O56" s="285"/>
      <c r="P56" s="285"/>
      <c r="Q56" s="285">
        <v>1415</v>
      </c>
      <c r="R56" s="285">
        <v>1582</v>
      </c>
      <c r="S56" s="285">
        <v>1504</v>
      </c>
      <c r="T56" s="285">
        <v>1656.021</v>
      </c>
      <c r="U56" s="285">
        <v>1834.923</v>
      </c>
      <c r="V56" s="285">
        <v>1380.7848481690005</v>
      </c>
      <c r="W56" s="285">
        <v>1641.8932226620002</v>
      </c>
      <c r="X56" s="285">
        <v>2420.6751959528933</v>
      </c>
      <c r="Y56" s="285">
        <v>2325.7292367730929</v>
      </c>
      <c r="Z56" s="285">
        <f t="shared" si="5"/>
        <v>2014.4258546340234</v>
      </c>
      <c r="AA56" s="285"/>
      <c r="AC56" s="285">
        <v>2239.6043177746496</v>
      </c>
      <c r="AD56" s="285">
        <v>2191.2284626699502</v>
      </c>
      <c r="AE56" s="285">
        <v>2187.8396692169022</v>
      </c>
      <c r="AF56" s="285">
        <v>2014.4258546340234</v>
      </c>
      <c r="AG56" s="285">
        <v>1990.6300337178257</v>
      </c>
      <c r="AH56" s="285">
        <v>2014.2927421676222</v>
      </c>
      <c r="AI56" s="285"/>
      <c r="AJ56" s="285"/>
    </row>
    <row r="57" spans="2:36" outlineLevel="1" x14ac:dyDescent="0.35">
      <c r="B57" s="99" t="s">
        <v>45</v>
      </c>
      <c r="C57" s="100"/>
      <c r="D57" s="100"/>
      <c r="E57" s="100"/>
      <c r="F57" s="100"/>
      <c r="G57" s="285"/>
      <c r="H57" s="285"/>
      <c r="I57" s="285"/>
      <c r="J57" s="285"/>
      <c r="K57" s="285"/>
      <c r="L57" s="285"/>
      <c r="M57" s="285"/>
      <c r="N57" s="285"/>
      <c r="O57" s="285"/>
      <c r="P57" s="285"/>
      <c r="Q57" s="286">
        <v>115</v>
      </c>
      <c r="R57" s="286">
        <v>79</v>
      </c>
      <c r="S57" s="286" t="s">
        <v>11</v>
      </c>
      <c r="T57" s="285">
        <v>0</v>
      </c>
      <c r="U57" s="285">
        <v>0</v>
      </c>
      <c r="V57" s="285">
        <v>1170.5821778099998</v>
      </c>
      <c r="W57" s="285">
        <v>1051.95422983</v>
      </c>
      <c r="X57" s="285">
        <v>0</v>
      </c>
      <c r="Y57" s="285">
        <v>0</v>
      </c>
      <c r="Z57" s="285">
        <f t="shared" si="5"/>
        <v>0</v>
      </c>
      <c r="AA57" s="285"/>
      <c r="AC57" s="285">
        <v>0</v>
      </c>
      <c r="AD57" s="285">
        <v>0</v>
      </c>
      <c r="AE57" s="285">
        <v>0</v>
      </c>
      <c r="AF57" s="285">
        <v>0</v>
      </c>
      <c r="AG57" s="285">
        <v>0</v>
      </c>
      <c r="AH57" s="285">
        <v>0</v>
      </c>
      <c r="AI57" s="285"/>
      <c r="AJ57" s="285"/>
    </row>
    <row r="58" spans="2:36" x14ac:dyDescent="0.35">
      <c r="B58" s="12" t="s">
        <v>384</v>
      </c>
      <c r="C58" s="25" t="s">
        <v>11</v>
      </c>
      <c r="D58" s="25" t="s">
        <v>11</v>
      </c>
      <c r="E58" s="25" t="s">
        <v>11</v>
      </c>
      <c r="F58" s="25" t="s">
        <v>11</v>
      </c>
      <c r="G58" s="259" t="s">
        <v>11</v>
      </c>
      <c r="H58" s="259" t="s">
        <v>11</v>
      </c>
      <c r="I58" s="259" t="s">
        <v>11</v>
      </c>
      <c r="J58" s="259" t="s">
        <v>11</v>
      </c>
      <c r="K58" s="259" t="s">
        <v>11</v>
      </c>
      <c r="L58" s="259" t="s">
        <v>11</v>
      </c>
      <c r="M58" s="259" t="s">
        <v>11</v>
      </c>
      <c r="N58" s="259" t="s">
        <v>11</v>
      </c>
      <c r="O58" s="259" t="s">
        <v>11</v>
      </c>
      <c r="P58" s="259" t="s">
        <v>11</v>
      </c>
      <c r="Q58" s="259">
        <v>332</v>
      </c>
      <c r="R58" s="259">
        <v>292</v>
      </c>
      <c r="S58" s="259">
        <v>261</v>
      </c>
      <c r="T58" s="259">
        <v>258.14699999999999</v>
      </c>
      <c r="U58" s="259">
        <v>288.096</v>
      </c>
      <c r="V58" s="259">
        <v>256.24012124399991</v>
      </c>
      <c r="W58" s="259">
        <v>248.16460682899995</v>
      </c>
      <c r="X58" s="259">
        <v>289.71394748614802</v>
      </c>
      <c r="Y58" s="259">
        <v>367.47330978833503</v>
      </c>
      <c r="Z58" s="259">
        <f t="shared" si="5"/>
        <v>307.09689710229719</v>
      </c>
      <c r="AA58" s="259"/>
      <c r="AC58" s="259">
        <v>331.17603482128919</v>
      </c>
      <c r="AD58" s="259">
        <v>241.47564198373703</v>
      </c>
      <c r="AE58" s="259">
        <v>236.94150864129892</v>
      </c>
      <c r="AF58" s="259">
        <v>307.09689710229719</v>
      </c>
      <c r="AG58" s="259">
        <v>363.55193697380508</v>
      </c>
      <c r="AH58" s="259">
        <v>254.78074904612399</v>
      </c>
      <c r="AI58" s="259"/>
      <c r="AJ58" s="259"/>
    </row>
    <row r="59" spans="2:36" x14ac:dyDescent="0.35">
      <c r="B59" s="14" t="s">
        <v>385</v>
      </c>
      <c r="C59" s="25" t="s">
        <v>11</v>
      </c>
      <c r="D59" s="25" t="s">
        <v>11</v>
      </c>
      <c r="E59" s="25" t="s">
        <v>11</v>
      </c>
      <c r="F59" s="25" t="s">
        <v>11</v>
      </c>
      <c r="G59" s="259" t="s">
        <v>11</v>
      </c>
      <c r="H59" s="259" t="s">
        <v>11</v>
      </c>
      <c r="I59" s="259" t="s">
        <v>11</v>
      </c>
      <c r="J59" s="259" t="s">
        <v>11</v>
      </c>
      <c r="K59" s="259" t="s">
        <v>11</v>
      </c>
      <c r="L59" s="259" t="s">
        <v>11</v>
      </c>
      <c r="M59" s="259" t="s">
        <v>11</v>
      </c>
      <c r="N59" s="259" t="s">
        <v>11</v>
      </c>
      <c r="O59" s="259" t="s">
        <v>11</v>
      </c>
      <c r="P59" s="259" t="s">
        <v>11</v>
      </c>
      <c r="Q59" s="259">
        <v>172</v>
      </c>
      <c r="R59" s="259">
        <v>73</v>
      </c>
      <c r="S59" s="259">
        <v>81</v>
      </c>
      <c r="T59" s="259">
        <v>60.639000000000003</v>
      </c>
      <c r="U59" s="259">
        <v>61.344999999999999</v>
      </c>
      <c r="V59" s="259">
        <v>157.33071420800002</v>
      </c>
      <c r="W59" s="259">
        <v>76.661622324999982</v>
      </c>
      <c r="X59" s="259">
        <v>-23.379520271122992</v>
      </c>
      <c r="Y59" s="259">
        <v>4.7715409796509993</v>
      </c>
      <c r="Z59" s="259">
        <f t="shared" si="5"/>
        <v>1.1585819797110009</v>
      </c>
      <c r="AA59" s="259"/>
      <c r="AC59" s="259">
        <v>3.115416582701001</v>
      </c>
      <c r="AD59" s="259">
        <v>1.7832834156240018</v>
      </c>
      <c r="AE59" s="259">
        <v>8.7125828151170026</v>
      </c>
      <c r="AF59" s="259">
        <v>1.1585819797110009</v>
      </c>
      <c r="AG59" s="259">
        <v>1.6205500493350002</v>
      </c>
      <c r="AH59" s="259">
        <v>5.2552660307249974</v>
      </c>
      <c r="AI59" s="259"/>
      <c r="AJ59" s="259"/>
    </row>
    <row r="60" spans="2:36" x14ac:dyDescent="0.35">
      <c r="B60" s="14" t="s">
        <v>46</v>
      </c>
      <c r="C60" s="25" t="s">
        <v>11</v>
      </c>
      <c r="D60" s="25" t="s">
        <v>11</v>
      </c>
      <c r="E60" s="25" t="s">
        <v>11</v>
      </c>
      <c r="F60" s="25" t="s">
        <v>11</v>
      </c>
      <c r="G60" s="259" t="s">
        <v>11</v>
      </c>
      <c r="H60" s="259" t="s">
        <v>11</v>
      </c>
      <c r="I60" s="259" t="s">
        <v>11</v>
      </c>
      <c r="J60" s="259" t="s">
        <v>11</v>
      </c>
      <c r="K60" s="259" t="s">
        <v>11</v>
      </c>
      <c r="L60" s="259" t="s">
        <v>11</v>
      </c>
      <c r="M60" s="259" t="s">
        <v>11</v>
      </c>
      <c r="N60" s="259" t="s">
        <v>11</v>
      </c>
      <c r="O60" s="259" t="s">
        <v>11</v>
      </c>
      <c r="P60" s="259" t="s">
        <v>11</v>
      </c>
      <c r="Q60" s="259">
        <v>-175</v>
      </c>
      <c r="R60" s="259">
        <v>-130</v>
      </c>
      <c r="S60" s="259">
        <v>-141</v>
      </c>
      <c r="T60" s="259">
        <v>-115.86193867159299</v>
      </c>
      <c r="U60" s="259">
        <v>-134.97430096000002</v>
      </c>
      <c r="V60" s="259">
        <v>-93.868927259999992</v>
      </c>
      <c r="W60" s="259">
        <v>-79.456404777999978</v>
      </c>
      <c r="X60" s="259">
        <v>55.633355642014017</v>
      </c>
      <c r="Y60" s="259">
        <v>37.739740203695</v>
      </c>
      <c r="Z60" s="259">
        <f t="shared" si="5"/>
        <v>10.452595310985011</v>
      </c>
      <c r="AA60" s="259"/>
      <c r="AC60" s="259">
        <v>28.673221297544991</v>
      </c>
      <c r="AD60" s="259">
        <v>22.363741721285994</v>
      </c>
      <c r="AE60" s="259">
        <v>23.280915533091004</v>
      </c>
      <c r="AF60" s="259">
        <v>10.452595310985011</v>
      </c>
      <c r="AG60" s="259">
        <v>11.931507522649012</v>
      </c>
      <c r="AH60" s="259">
        <v>3.253803855472011</v>
      </c>
      <c r="AI60" s="259"/>
      <c r="AJ60" s="259"/>
    </row>
    <row r="61" spans="2:36" x14ac:dyDescent="0.35">
      <c r="B61" s="14" t="s">
        <v>386</v>
      </c>
      <c r="C61" s="25" t="s">
        <v>11</v>
      </c>
      <c r="D61" s="25" t="s">
        <v>11</v>
      </c>
      <c r="E61" s="25" t="s">
        <v>11</v>
      </c>
      <c r="F61" s="25" t="s">
        <v>11</v>
      </c>
      <c r="G61" s="259" t="s">
        <v>11</v>
      </c>
      <c r="H61" s="259" t="s">
        <v>11</v>
      </c>
      <c r="I61" s="259" t="s">
        <v>11</v>
      </c>
      <c r="J61" s="259" t="s">
        <v>11</v>
      </c>
      <c r="K61" s="259" t="s">
        <v>11</v>
      </c>
      <c r="L61" s="259" t="s">
        <v>11</v>
      </c>
      <c r="M61" s="259" t="s">
        <v>11</v>
      </c>
      <c r="N61" s="259" t="s">
        <v>11</v>
      </c>
      <c r="O61" s="259" t="s">
        <v>11</v>
      </c>
      <c r="P61" s="259" t="s">
        <v>11</v>
      </c>
      <c r="Q61" s="259">
        <v>-80</v>
      </c>
      <c r="R61" s="259">
        <v>-52</v>
      </c>
      <c r="S61" s="259">
        <v>-45</v>
      </c>
      <c r="T61" s="259">
        <v>-192.89042304023599</v>
      </c>
      <c r="U61" s="259">
        <v>-61.475842394119994</v>
      </c>
      <c r="V61" s="259">
        <v>-32.068865605999989</v>
      </c>
      <c r="W61" s="259">
        <v>-50.074396378999992</v>
      </c>
      <c r="X61" s="259">
        <v>-53.101875805103013</v>
      </c>
      <c r="Y61" s="259">
        <v>-70.73079250600999</v>
      </c>
      <c r="Z61" s="259">
        <f t="shared" si="5"/>
        <v>-42.569023694324983</v>
      </c>
      <c r="AA61" s="259"/>
      <c r="AC61" s="259">
        <v>-71.329763790914015</v>
      </c>
      <c r="AD61" s="259">
        <v>-62.289874191437981</v>
      </c>
      <c r="AE61" s="259">
        <v>-67.447490770787994</v>
      </c>
      <c r="AF61" s="259">
        <v>-42.569023694324983</v>
      </c>
      <c r="AG61" s="259">
        <v>-44.504898306681987</v>
      </c>
      <c r="AH61" s="259">
        <v>-66.690454702275019</v>
      </c>
      <c r="AI61" s="259"/>
      <c r="AJ61" s="259"/>
    </row>
    <row r="62" spans="2:36" x14ac:dyDescent="0.35">
      <c r="B62" s="18" t="s">
        <v>387</v>
      </c>
      <c r="C62" s="25" t="s">
        <v>11</v>
      </c>
      <c r="D62" s="25" t="s">
        <v>11</v>
      </c>
      <c r="E62" s="25" t="s">
        <v>11</v>
      </c>
      <c r="F62" s="25" t="s">
        <v>11</v>
      </c>
      <c r="G62" s="259" t="s">
        <v>11</v>
      </c>
      <c r="H62" s="259" t="s">
        <v>11</v>
      </c>
      <c r="I62" s="259" t="s">
        <v>11</v>
      </c>
      <c r="J62" s="259" t="s">
        <v>11</v>
      </c>
      <c r="K62" s="259" t="s">
        <v>11</v>
      </c>
      <c r="L62" s="259" t="s">
        <v>11</v>
      </c>
      <c r="M62" s="259" t="s">
        <v>11</v>
      </c>
      <c r="N62" s="259" t="s">
        <v>11</v>
      </c>
      <c r="O62" s="259" t="s">
        <v>11</v>
      </c>
      <c r="P62" s="259" t="s">
        <v>11</v>
      </c>
      <c r="Q62" s="259">
        <v>-381</v>
      </c>
      <c r="R62" s="259">
        <v>-391</v>
      </c>
      <c r="S62" s="259">
        <v>-391</v>
      </c>
      <c r="T62" s="259">
        <v>-391.06977739499996</v>
      </c>
      <c r="U62" s="259">
        <v>-906.13537909499996</v>
      </c>
      <c r="V62" s="259">
        <v>-893.0327534249999</v>
      </c>
      <c r="W62" s="259">
        <v>-1899.0404687999999</v>
      </c>
      <c r="X62" s="259">
        <v>-1901.8760753399999</v>
      </c>
      <c r="Y62" s="259">
        <v>-1907.2338319630001</v>
      </c>
      <c r="Z62" s="259">
        <f t="shared" si="5"/>
        <v>-2421.80930137</v>
      </c>
      <c r="AA62" s="259"/>
      <c r="AC62" s="259">
        <v>-1914.8950339252001</v>
      </c>
      <c r="AD62" s="259">
        <v>-1894.0510384999002</v>
      </c>
      <c r="AE62" s="259">
        <v>-2399.629424665</v>
      </c>
      <c r="AF62" s="259">
        <v>-2421.80930137</v>
      </c>
      <c r="AG62" s="259">
        <v>-2426.4145411016998</v>
      </c>
      <c r="AH62" s="259">
        <v>-2396.0291712362</v>
      </c>
      <c r="AI62" s="259"/>
      <c r="AJ62" s="259"/>
    </row>
    <row r="63" spans="2:36" x14ac:dyDescent="0.35">
      <c r="B63" s="72" t="s">
        <v>388</v>
      </c>
      <c r="C63" s="67" t="s">
        <v>11</v>
      </c>
      <c r="D63" s="67" t="s">
        <v>11</v>
      </c>
      <c r="E63" s="67" t="s">
        <v>11</v>
      </c>
      <c r="F63" s="67" t="s">
        <v>11</v>
      </c>
      <c r="G63" s="277" t="s">
        <v>11</v>
      </c>
      <c r="H63" s="277" t="s">
        <v>11</v>
      </c>
      <c r="I63" s="277" t="s">
        <v>11</v>
      </c>
      <c r="J63" s="277" t="s">
        <v>11</v>
      </c>
      <c r="K63" s="277" t="s">
        <v>11</v>
      </c>
      <c r="L63" s="277" t="s">
        <v>11</v>
      </c>
      <c r="M63" s="277" t="s">
        <v>11</v>
      </c>
      <c r="N63" s="277" t="s">
        <v>11</v>
      </c>
      <c r="O63" s="277" t="s">
        <v>11</v>
      </c>
      <c r="P63" s="277" t="s">
        <v>11</v>
      </c>
      <c r="Q63" s="277">
        <v>18635</v>
      </c>
      <c r="R63" s="277">
        <v>17454</v>
      </c>
      <c r="S63" s="277">
        <v>16340</v>
      </c>
      <c r="T63" s="277">
        <v>15385.075860893172</v>
      </c>
      <c r="U63" s="277">
        <v>15468.882477550886</v>
      </c>
      <c r="V63" s="277">
        <v>15267.806568507996</v>
      </c>
      <c r="W63" s="277">
        <v>14789.37709236899</v>
      </c>
      <c r="X63" s="277">
        <v>18123.129003306236</v>
      </c>
      <c r="Y63" s="277">
        <v>18692.41803691009</v>
      </c>
      <c r="Z63" s="277">
        <f t="shared" si="5"/>
        <v>19196.921592958475</v>
      </c>
      <c r="AA63" s="268"/>
      <c r="AC63" s="277">
        <v>18275.106039862505</v>
      </c>
      <c r="AD63" s="277">
        <v>19313.933303629266</v>
      </c>
      <c r="AE63" s="277">
        <v>19238.862577803593</v>
      </c>
      <c r="AF63" s="277">
        <v>19196.921592958475</v>
      </c>
      <c r="AG63" s="277">
        <v>19312.019480673807</v>
      </c>
      <c r="AH63" s="277">
        <v>19553.030637519561</v>
      </c>
      <c r="AI63" s="277"/>
      <c r="AJ63" s="277"/>
    </row>
    <row r="64" spans="2:36" x14ac:dyDescent="0.35">
      <c r="B64" s="72" t="s">
        <v>358</v>
      </c>
      <c r="C64" s="67" t="s">
        <v>11</v>
      </c>
      <c r="D64" s="67" t="s">
        <v>11</v>
      </c>
      <c r="E64" s="67" t="s">
        <v>11</v>
      </c>
      <c r="F64" s="67" t="s">
        <v>11</v>
      </c>
      <c r="G64" s="277" t="s">
        <v>11</v>
      </c>
      <c r="H64" s="277" t="s">
        <v>11</v>
      </c>
      <c r="I64" s="277" t="s">
        <v>11</v>
      </c>
      <c r="J64" s="277" t="s">
        <v>11</v>
      </c>
      <c r="K64" s="277" t="s">
        <v>11</v>
      </c>
      <c r="L64" s="277" t="s">
        <v>11</v>
      </c>
      <c r="M64" s="277" t="s">
        <v>11</v>
      </c>
      <c r="N64" s="277" t="s">
        <v>11</v>
      </c>
      <c r="O64" s="277" t="s">
        <v>11</v>
      </c>
      <c r="P64" s="277" t="s">
        <v>11</v>
      </c>
      <c r="Q64" s="277">
        <v>1245</v>
      </c>
      <c r="R64" s="277">
        <v>1521</v>
      </c>
      <c r="S64" s="277">
        <v>2400</v>
      </c>
      <c r="T64" s="277">
        <v>1803.2052051465801</v>
      </c>
      <c r="U64" s="277">
        <v>1542.7223504996</v>
      </c>
      <c r="V64" s="277">
        <v>2954.2767137559999</v>
      </c>
      <c r="W64" s="277">
        <v>3222.3262463789993</v>
      </c>
      <c r="X64" s="277">
        <v>4900.1076479210587</v>
      </c>
      <c r="Y64" s="277">
        <v>3372.4006032244033</v>
      </c>
      <c r="Z64" s="277">
        <f t="shared" si="5"/>
        <v>3631.1634695828056</v>
      </c>
      <c r="AA64" s="268"/>
      <c r="AC64" s="277">
        <v>2333.0221116696357</v>
      </c>
      <c r="AD64" s="277">
        <v>1880.4813076019793</v>
      </c>
      <c r="AE64" s="277">
        <v>1881.4969544614426</v>
      </c>
      <c r="AF64" s="277">
        <v>3631.1634695828056</v>
      </c>
      <c r="AG64" s="277">
        <v>3147.7261115321048</v>
      </c>
      <c r="AH64" s="277">
        <v>2334.0745186261815</v>
      </c>
      <c r="AI64" s="277"/>
      <c r="AJ64" s="277"/>
    </row>
    <row r="65" spans="2:36" x14ac:dyDescent="0.35">
      <c r="B65" s="13" t="s">
        <v>381</v>
      </c>
      <c r="C65" s="25" t="s">
        <v>11</v>
      </c>
      <c r="D65" s="25" t="s">
        <v>11</v>
      </c>
      <c r="E65" s="25" t="s">
        <v>11</v>
      </c>
      <c r="F65" s="25" t="s">
        <v>11</v>
      </c>
      <c r="G65" s="259" t="s">
        <v>11</v>
      </c>
      <c r="H65" s="259" t="s">
        <v>11</v>
      </c>
      <c r="I65" s="259" t="s">
        <v>11</v>
      </c>
      <c r="J65" s="259" t="s">
        <v>11</v>
      </c>
      <c r="K65" s="259" t="s">
        <v>11</v>
      </c>
      <c r="L65" s="259" t="s">
        <v>11</v>
      </c>
      <c r="M65" s="259" t="s">
        <v>11</v>
      </c>
      <c r="N65" s="259" t="s">
        <v>11</v>
      </c>
      <c r="O65" s="259" t="s">
        <v>11</v>
      </c>
      <c r="P65" s="259" t="s">
        <v>11</v>
      </c>
      <c r="Q65" s="259">
        <v>680</v>
      </c>
      <c r="R65" s="259">
        <v>525</v>
      </c>
      <c r="S65" s="259">
        <v>1608</v>
      </c>
      <c r="T65" s="259">
        <v>921.80048948575291</v>
      </c>
      <c r="U65" s="259">
        <v>376.64405969613904</v>
      </c>
      <c r="V65" s="259">
        <v>1997.1546509649997</v>
      </c>
      <c r="W65" s="259">
        <v>1788.9767088869996</v>
      </c>
      <c r="X65" s="259">
        <v>2980.9793618682979</v>
      </c>
      <c r="Y65" s="259">
        <v>1359.9483732196445</v>
      </c>
      <c r="Z65" s="259">
        <f t="shared" si="5"/>
        <v>1779.2132990575751</v>
      </c>
      <c r="AA65" s="259"/>
      <c r="AC65" s="259">
        <v>1157.1882589589736</v>
      </c>
      <c r="AD65" s="259">
        <v>694.05056500680257</v>
      </c>
      <c r="AE65" s="259">
        <v>556.80909573394752</v>
      </c>
      <c r="AF65" s="259">
        <v>1779.2132990575751</v>
      </c>
      <c r="AG65" s="259">
        <v>1778.3685387674122</v>
      </c>
      <c r="AH65" s="259">
        <v>871.21576691398582</v>
      </c>
      <c r="AI65" s="259"/>
      <c r="AJ65" s="259"/>
    </row>
    <row r="66" spans="2:36" x14ac:dyDescent="0.35">
      <c r="B66" s="13" t="s">
        <v>382</v>
      </c>
      <c r="C66" s="25" t="s">
        <v>11</v>
      </c>
      <c r="D66" s="25" t="s">
        <v>11</v>
      </c>
      <c r="E66" s="25" t="s">
        <v>11</v>
      </c>
      <c r="F66" s="25" t="s">
        <v>11</v>
      </c>
      <c r="G66" s="259" t="s">
        <v>11</v>
      </c>
      <c r="H66" s="259" t="s">
        <v>11</v>
      </c>
      <c r="I66" s="259" t="s">
        <v>11</v>
      </c>
      <c r="J66" s="259" t="s">
        <v>11</v>
      </c>
      <c r="K66" s="259" t="s">
        <v>11</v>
      </c>
      <c r="L66" s="259" t="s">
        <v>11</v>
      </c>
      <c r="M66" s="259" t="s">
        <v>11</v>
      </c>
      <c r="N66" s="259" t="s">
        <v>11</v>
      </c>
      <c r="O66" s="259" t="s">
        <v>11</v>
      </c>
      <c r="P66" s="259" t="s">
        <v>11</v>
      </c>
      <c r="Q66" s="259">
        <v>299</v>
      </c>
      <c r="R66" s="259">
        <v>408</v>
      </c>
      <c r="S66" s="259">
        <v>388</v>
      </c>
      <c r="T66" s="259">
        <v>385.591897825545</v>
      </c>
      <c r="U66" s="259">
        <v>581.75907633173006</v>
      </c>
      <c r="V66" s="259">
        <v>474.38428056700019</v>
      </c>
      <c r="W66" s="259">
        <v>1003.7837723139997</v>
      </c>
      <c r="X66" s="259">
        <v>1171.9321821389076</v>
      </c>
      <c r="Y66" s="259">
        <v>1371.7680850459878</v>
      </c>
      <c r="Z66" s="259">
        <f t="shared" si="5"/>
        <v>1195.5546546769417</v>
      </c>
      <c r="AA66" s="259"/>
      <c r="AC66" s="259">
        <v>698.62772788463315</v>
      </c>
      <c r="AD66" s="259">
        <v>647.66894766858661</v>
      </c>
      <c r="AE66" s="259">
        <v>805.32823704297493</v>
      </c>
      <c r="AF66" s="259">
        <v>1195.5546546769417</v>
      </c>
      <c r="AG66" s="259">
        <v>867.14436318816854</v>
      </c>
      <c r="AH66" s="259">
        <v>907.96203942186753</v>
      </c>
      <c r="AI66" s="259"/>
      <c r="AJ66" s="259"/>
    </row>
    <row r="67" spans="2:36" x14ac:dyDescent="0.35">
      <c r="B67" s="13" t="s">
        <v>383</v>
      </c>
      <c r="C67" s="25" t="s">
        <v>11</v>
      </c>
      <c r="D67" s="25" t="s">
        <v>11</v>
      </c>
      <c r="E67" s="25" t="s">
        <v>11</v>
      </c>
      <c r="F67" s="25" t="s">
        <v>11</v>
      </c>
      <c r="G67" s="259" t="s">
        <v>11</v>
      </c>
      <c r="H67" s="259" t="s">
        <v>11</v>
      </c>
      <c r="I67" s="259" t="s">
        <v>11</v>
      </c>
      <c r="J67" s="259" t="s">
        <v>11</v>
      </c>
      <c r="K67" s="259" t="s">
        <v>11</v>
      </c>
      <c r="L67" s="259" t="s">
        <v>11</v>
      </c>
      <c r="M67" s="259" t="s">
        <v>11</v>
      </c>
      <c r="N67" s="259" t="s">
        <v>11</v>
      </c>
      <c r="O67" s="259" t="s">
        <v>11</v>
      </c>
      <c r="P67" s="259" t="s">
        <v>11</v>
      </c>
      <c r="Q67" s="259">
        <v>267</v>
      </c>
      <c r="R67" s="259">
        <v>588</v>
      </c>
      <c r="S67" s="259">
        <v>404</v>
      </c>
      <c r="T67" s="259">
        <v>495.81281783528101</v>
      </c>
      <c r="U67" s="259">
        <v>584.3192144717309</v>
      </c>
      <c r="V67" s="259">
        <v>429.25869399399994</v>
      </c>
      <c r="W67" s="259">
        <v>427.80434776800001</v>
      </c>
      <c r="X67" s="259">
        <v>744.36842037385304</v>
      </c>
      <c r="Y67" s="259">
        <v>640.68414495877096</v>
      </c>
      <c r="Z67" s="259">
        <f t="shared" si="5"/>
        <v>656.39551584828894</v>
      </c>
      <c r="AA67" s="259"/>
      <c r="AC67" s="259">
        <v>477.20612482602905</v>
      </c>
      <c r="AD67" s="259">
        <v>538.76179492659014</v>
      </c>
      <c r="AE67" s="259">
        <v>519.35962168451999</v>
      </c>
      <c r="AF67" s="259">
        <v>656.39551584828894</v>
      </c>
      <c r="AG67" s="259">
        <v>502.21320957652392</v>
      </c>
      <c r="AH67" s="259">
        <v>554.8967122903282</v>
      </c>
      <c r="AI67" s="259"/>
      <c r="AJ67" s="259"/>
    </row>
    <row r="68" spans="2:36" x14ac:dyDescent="0.35">
      <c r="B68" s="13" t="s">
        <v>389</v>
      </c>
      <c r="C68" s="103" t="s">
        <v>11</v>
      </c>
      <c r="D68" s="103" t="s">
        <v>11</v>
      </c>
      <c r="E68" s="103" t="s">
        <v>11</v>
      </c>
      <c r="F68" s="103" t="s">
        <v>11</v>
      </c>
      <c r="G68" s="276" t="s">
        <v>11</v>
      </c>
      <c r="H68" s="276" t="s">
        <v>11</v>
      </c>
      <c r="I68" s="276" t="s">
        <v>11</v>
      </c>
      <c r="J68" s="276" t="s">
        <v>11</v>
      </c>
      <c r="K68" s="276" t="s">
        <v>11</v>
      </c>
      <c r="L68" s="276" t="s">
        <v>11</v>
      </c>
      <c r="M68" s="276" t="s">
        <v>11</v>
      </c>
      <c r="N68" s="276" t="s">
        <v>11</v>
      </c>
      <c r="O68" s="276" t="s">
        <v>11</v>
      </c>
      <c r="P68" s="276" t="s">
        <v>11</v>
      </c>
      <c r="Q68" s="276" t="s">
        <v>11</v>
      </c>
      <c r="R68" s="276" t="s">
        <v>11</v>
      </c>
      <c r="S68" s="276" t="s">
        <v>11</v>
      </c>
      <c r="T68" s="276" t="s">
        <v>11</v>
      </c>
      <c r="U68" s="276" t="s">
        <v>11</v>
      </c>
      <c r="V68" s="276">
        <v>53.479088229999974</v>
      </c>
      <c r="W68" s="259">
        <v>1.7614174100000053</v>
      </c>
      <c r="X68" s="259">
        <v>2.8276835400000051</v>
      </c>
      <c r="Y68" s="259">
        <v>0</v>
      </c>
      <c r="Z68" s="259">
        <f t="shared" si="5"/>
        <v>0</v>
      </c>
      <c r="AA68" s="259"/>
      <c r="AC68" s="259">
        <v>0</v>
      </c>
      <c r="AD68" s="259">
        <v>0</v>
      </c>
      <c r="AE68" s="259">
        <v>0</v>
      </c>
      <c r="AF68" s="259">
        <v>0</v>
      </c>
      <c r="AG68" s="259">
        <v>0</v>
      </c>
      <c r="AH68" s="259">
        <v>0</v>
      </c>
      <c r="AI68" s="259"/>
      <c r="AJ68" s="259"/>
    </row>
    <row r="69" spans="2:36" x14ac:dyDescent="0.35">
      <c r="B69" s="73" t="s">
        <v>390</v>
      </c>
      <c r="C69" s="71" t="s">
        <v>11</v>
      </c>
      <c r="D69" s="71" t="s">
        <v>11</v>
      </c>
      <c r="E69" s="71" t="s">
        <v>11</v>
      </c>
      <c r="F69" s="71" t="s">
        <v>11</v>
      </c>
      <c r="G69" s="287" t="s">
        <v>11</v>
      </c>
      <c r="H69" s="287" t="s">
        <v>11</v>
      </c>
      <c r="I69" s="287" t="s">
        <v>11</v>
      </c>
      <c r="J69" s="287" t="s">
        <v>11</v>
      </c>
      <c r="K69" s="287" t="s">
        <v>11</v>
      </c>
      <c r="L69" s="287" t="s">
        <v>11</v>
      </c>
      <c r="M69" s="287" t="s">
        <v>11</v>
      </c>
      <c r="N69" s="287" t="s">
        <v>11</v>
      </c>
      <c r="O69" s="287" t="s">
        <v>11</v>
      </c>
      <c r="P69" s="287" t="s">
        <v>11</v>
      </c>
      <c r="Q69" s="287">
        <v>9</v>
      </c>
      <c r="R69" s="287">
        <v>10</v>
      </c>
      <c r="S69" s="287">
        <v>38</v>
      </c>
      <c r="T69" s="287">
        <v>101.94093925811001</v>
      </c>
      <c r="U69" s="287">
        <v>99.325839390249001</v>
      </c>
      <c r="V69" s="287">
        <v>71</v>
      </c>
      <c r="W69" s="287">
        <v>1.8576258099999949</v>
      </c>
      <c r="X69" s="287">
        <v>0.34615073954600001</v>
      </c>
      <c r="Y69" s="287">
        <v>0.77830027416200009</v>
      </c>
      <c r="Z69" s="287">
        <f t="shared" si="5"/>
        <v>0.30938473223100005</v>
      </c>
      <c r="AA69" s="268"/>
      <c r="AC69" s="287">
        <v>25.227629138287998</v>
      </c>
      <c r="AD69" s="287">
        <v>27.307610723925002</v>
      </c>
      <c r="AE69" s="287">
        <v>14.292637739654001</v>
      </c>
      <c r="AF69" s="287">
        <v>0.30938473223100005</v>
      </c>
      <c r="AG69" s="287">
        <v>21.377700575934998</v>
      </c>
      <c r="AH69" s="287">
        <v>2.5429176969430003</v>
      </c>
      <c r="AI69" s="287"/>
      <c r="AJ69" s="287"/>
    </row>
    <row r="70" spans="2:36" x14ac:dyDescent="0.35">
      <c r="B70" s="72" t="s">
        <v>57</v>
      </c>
      <c r="C70" s="67" t="s">
        <v>11</v>
      </c>
      <c r="D70" s="67" t="s">
        <v>11</v>
      </c>
      <c r="E70" s="67" t="s">
        <v>11</v>
      </c>
      <c r="F70" s="67" t="s">
        <v>11</v>
      </c>
      <c r="G70" s="277" t="s">
        <v>11</v>
      </c>
      <c r="H70" s="277" t="s">
        <v>11</v>
      </c>
      <c r="I70" s="277">
        <v>11692.247762000001</v>
      </c>
      <c r="J70" s="277">
        <v>13921.168648000001</v>
      </c>
      <c r="K70" s="277">
        <v>14033.085429000001</v>
      </c>
      <c r="L70" s="277">
        <v>16246.835564999999</v>
      </c>
      <c r="M70" s="277">
        <v>16879.863873999999</v>
      </c>
      <c r="N70" s="277">
        <v>18233.274635000002</v>
      </c>
      <c r="O70" s="277">
        <v>17083.281907000001</v>
      </c>
      <c r="P70" s="277">
        <v>17042.367205646784</v>
      </c>
      <c r="Q70" s="277">
        <f>Q63-Q64-Q69</f>
        <v>17381</v>
      </c>
      <c r="R70" s="277">
        <v>15923</v>
      </c>
      <c r="S70" s="277">
        <v>13902</v>
      </c>
      <c r="T70" s="277">
        <v>13479.929716488483</v>
      </c>
      <c r="U70" s="277">
        <v>13826.834287661037</v>
      </c>
      <c r="V70" s="277">
        <v>12243</v>
      </c>
      <c r="W70" s="277">
        <v>11565.097379838997</v>
      </c>
      <c r="X70" s="277">
        <v>13222.578279525638</v>
      </c>
      <c r="Y70" s="277">
        <v>15319.376484380764</v>
      </c>
      <c r="Z70" s="277">
        <f t="shared" si="5"/>
        <v>15565.283957698404</v>
      </c>
      <c r="AA70" s="268"/>
      <c r="AC70" s="277">
        <v>15916.888024801561</v>
      </c>
      <c r="AD70" s="277">
        <v>17406.470728763739</v>
      </c>
      <c r="AE70" s="277">
        <v>17343.010854030988</v>
      </c>
      <c r="AF70" s="277">
        <v>15565.283957698404</v>
      </c>
      <c r="AG70" s="277">
        <v>16142.96011341773</v>
      </c>
      <c r="AH70" s="277">
        <v>17216.31293243447</v>
      </c>
      <c r="AI70" s="277"/>
      <c r="AJ70" s="277"/>
    </row>
    <row r="71" spans="2:36" x14ac:dyDescent="0.35">
      <c r="B71" s="144" t="s">
        <v>47</v>
      </c>
      <c r="C71" s="145" t="s">
        <v>11</v>
      </c>
      <c r="D71" s="145" t="s">
        <v>11</v>
      </c>
      <c r="E71" s="145" t="s">
        <v>11</v>
      </c>
      <c r="F71" s="145" t="s">
        <v>11</v>
      </c>
      <c r="G71" s="288" t="s">
        <v>11</v>
      </c>
      <c r="H71" s="288" t="s">
        <v>11</v>
      </c>
      <c r="I71" s="289">
        <v>4.4486407501227658</v>
      </c>
      <c r="J71" s="289">
        <v>4.4125047124058652</v>
      </c>
      <c r="K71" s="289">
        <v>4.1728517996143468</v>
      </c>
      <c r="L71" s="289">
        <v>4.4970082645989091</v>
      </c>
      <c r="M71" s="289">
        <v>4.4945998790873123</v>
      </c>
      <c r="N71" s="289">
        <v>5.0250759321549907</v>
      </c>
      <c r="O71" s="289">
        <v>4.7479814935145708</v>
      </c>
      <c r="P71" s="289">
        <v>4.6788934140568141</v>
      </c>
      <c r="Q71" s="289">
        <v>4.4000000000000004</v>
      </c>
      <c r="R71" s="289">
        <v>4.2</v>
      </c>
      <c r="S71" s="289">
        <v>3.5</v>
      </c>
      <c r="T71" s="289">
        <v>4.0760901625993009</v>
      </c>
      <c r="U71" s="289">
        <v>3.7313180196899012</v>
      </c>
      <c r="V71" s="290">
        <v>3.5323030000000002</v>
      </c>
      <c r="W71" s="290">
        <v>3.485303</v>
      </c>
      <c r="X71" s="289">
        <v>3.3566280000000002</v>
      </c>
      <c r="Y71" s="290">
        <v>3.3438180000000002</v>
      </c>
      <c r="Z71" s="289">
        <f t="shared" si="5"/>
        <v>3.5492370000000002</v>
      </c>
      <c r="AA71" s="419"/>
      <c r="AC71" s="290">
        <v>3.4639760000000002</v>
      </c>
      <c r="AD71" s="290">
        <v>3.685943</v>
      </c>
      <c r="AE71" s="290">
        <v>3.591421</v>
      </c>
      <c r="AF71" s="290">
        <v>3.5492370000000002</v>
      </c>
      <c r="AG71" s="290">
        <v>3.5694710000000001</v>
      </c>
      <c r="AH71" s="491">
        <v>3.7950210000000002</v>
      </c>
      <c r="AI71" s="290"/>
      <c r="AJ71" s="290"/>
    </row>
    <row r="72" spans="2:36" x14ac:dyDescent="0.35">
      <c r="B72" s="146" t="s">
        <v>48</v>
      </c>
      <c r="C72" s="147" t="s">
        <v>11</v>
      </c>
      <c r="D72" s="147" t="s">
        <v>11</v>
      </c>
      <c r="E72" s="147" t="s">
        <v>11</v>
      </c>
      <c r="F72" s="147" t="s">
        <v>11</v>
      </c>
      <c r="G72" s="291" t="s">
        <v>11</v>
      </c>
      <c r="H72" s="291" t="s">
        <v>11</v>
      </c>
      <c r="I72" s="291" t="s">
        <v>11</v>
      </c>
      <c r="J72" s="291" t="s">
        <v>11</v>
      </c>
      <c r="K72" s="291" t="s">
        <v>11</v>
      </c>
      <c r="L72" s="292">
        <v>0.2029878149001717</v>
      </c>
      <c r="M72" s="292">
        <v>0.18726495503743928</v>
      </c>
      <c r="N72" s="292">
        <v>0.17556128492747092</v>
      </c>
      <c r="O72" s="292">
        <v>0.1695998790533591</v>
      </c>
      <c r="P72" s="292">
        <v>0.16781544287671166</v>
      </c>
      <c r="Q72" s="293">
        <v>0.18</v>
      </c>
      <c r="R72" s="293">
        <v>0.13300000000000001</v>
      </c>
      <c r="S72" s="293">
        <v>0.17799999999999999</v>
      </c>
      <c r="T72" s="293">
        <v>0.11626931485264493</v>
      </c>
      <c r="U72" s="293">
        <v>0.19463272324118533</v>
      </c>
      <c r="V72" s="294">
        <v>0.192195</v>
      </c>
      <c r="W72" s="294">
        <v>0.207451</v>
      </c>
      <c r="X72" s="301">
        <v>0.20418800000000001</v>
      </c>
      <c r="Y72" s="294">
        <v>0.21295000000000003</v>
      </c>
      <c r="Z72" s="293">
        <f t="shared" si="5"/>
        <v>0.21537500000000001</v>
      </c>
      <c r="AA72" s="476"/>
      <c r="AC72" s="294">
        <v>0.20685800000000001</v>
      </c>
      <c r="AD72" s="294">
        <v>0.19427700000000001</v>
      </c>
      <c r="AE72" s="463">
        <v>0.20072699999999999</v>
      </c>
      <c r="AF72" s="463">
        <v>0.21537500000000001</v>
      </c>
      <c r="AG72" s="463">
        <v>0.21349699999999999</v>
      </c>
      <c r="AH72" s="500">
        <v>0.195412</v>
      </c>
      <c r="AI72" s="463"/>
      <c r="AJ72" s="463"/>
    </row>
    <row r="73" spans="2:36" x14ac:dyDescent="0.35">
      <c r="C73" s="98"/>
      <c r="D73" s="98"/>
      <c r="E73" s="98"/>
      <c r="F73" s="98"/>
      <c r="G73" s="295"/>
      <c r="H73" s="295"/>
      <c r="I73" s="295"/>
      <c r="J73" s="295"/>
      <c r="K73" s="295"/>
      <c r="L73" s="295"/>
      <c r="M73" s="295"/>
      <c r="N73" s="295"/>
      <c r="O73" s="295"/>
      <c r="P73" s="295"/>
      <c r="Q73" s="295"/>
      <c r="R73" s="296"/>
      <c r="S73" s="296"/>
      <c r="T73" s="296"/>
      <c r="V73" s="259"/>
      <c r="W73" s="70"/>
      <c r="X73" s="70"/>
      <c r="AE73" s="70"/>
      <c r="AF73" s="70"/>
      <c r="AJ73" s="70"/>
    </row>
    <row r="74" spans="2:36" x14ac:dyDescent="0.35">
      <c r="B74" s="163" t="s">
        <v>49</v>
      </c>
      <c r="C74" s="61">
        <v>2001</v>
      </c>
      <c r="D74" s="61">
        <v>2002</v>
      </c>
      <c r="E74" s="61">
        <v>2003</v>
      </c>
      <c r="F74" s="61">
        <v>2004</v>
      </c>
      <c r="G74" s="235">
        <v>2005</v>
      </c>
      <c r="H74" s="235">
        <v>2006</v>
      </c>
      <c r="I74" s="235">
        <v>2007</v>
      </c>
      <c r="J74" s="235">
        <v>2008</v>
      </c>
      <c r="K74" s="235">
        <v>2009</v>
      </c>
      <c r="L74" s="235">
        <v>2010</v>
      </c>
      <c r="M74" s="235">
        <v>2011</v>
      </c>
      <c r="N74" s="235">
        <v>2012</v>
      </c>
      <c r="O74" s="235">
        <v>2013</v>
      </c>
      <c r="P74" s="235">
        <v>2014</v>
      </c>
      <c r="Q74" s="235">
        <v>2015</v>
      </c>
      <c r="R74" s="235">
        <v>2016</v>
      </c>
      <c r="S74" s="235">
        <v>2017</v>
      </c>
      <c r="T74" s="235">
        <v>2018</v>
      </c>
      <c r="U74" s="235">
        <v>2019</v>
      </c>
      <c r="V74" s="235">
        <v>2020</v>
      </c>
      <c r="W74" s="235">
        <v>2021</v>
      </c>
      <c r="X74" s="235">
        <v>2022</v>
      </c>
      <c r="Y74" s="235">
        <v>2023</v>
      </c>
      <c r="Z74" s="236">
        <v>2024</v>
      </c>
      <c r="AA74" s="237">
        <v>2025</v>
      </c>
      <c r="AC74" s="238" t="s">
        <v>3</v>
      </c>
      <c r="AD74" s="238" t="s">
        <v>4</v>
      </c>
      <c r="AE74" s="238" t="s">
        <v>5</v>
      </c>
      <c r="AF74" s="238">
        <v>2024</v>
      </c>
      <c r="AG74" s="239" t="s">
        <v>282</v>
      </c>
      <c r="AH74" s="239" t="s">
        <v>283</v>
      </c>
      <c r="AI74" s="239" t="s">
        <v>284</v>
      </c>
      <c r="AJ74" s="239">
        <v>2025</v>
      </c>
    </row>
    <row r="75" spans="2:36" x14ac:dyDescent="0.35">
      <c r="B75" s="13" t="s">
        <v>50</v>
      </c>
      <c r="C75" s="105" t="s">
        <v>11</v>
      </c>
      <c r="D75" s="105" t="s">
        <v>11</v>
      </c>
      <c r="E75" s="105" t="s">
        <v>11</v>
      </c>
      <c r="F75" s="105" t="s">
        <v>11</v>
      </c>
      <c r="G75" s="297" t="s">
        <v>11</v>
      </c>
      <c r="H75" s="297" t="s">
        <v>11</v>
      </c>
      <c r="I75" s="297" t="s">
        <v>11</v>
      </c>
      <c r="J75" s="297" t="s">
        <v>11</v>
      </c>
      <c r="K75" s="297" t="s">
        <v>11</v>
      </c>
      <c r="L75" s="297" t="s">
        <v>11</v>
      </c>
      <c r="M75" s="297" t="s">
        <v>11</v>
      </c>
      <c r="N75" s="297" t="s">
        <v>11</v>
      </c>
      <c r="O75" s="297" t="s">
        <v>11</v>
      </c>
      <c r="P75" s="297" t="s">
        <v>11</v>
      </c>
      <c r="Q75" s="297" t="s">
        <v>11</v>
      </c>
      <c r="R75" s="298">
        <v>0.48</v>
      </c>
      <c r="S75" s="298">
        <v>0.46</v>
      </c>
      <c r="T75" s="299">
        <v>0.44</v>
      </c>
      <c r="U75" s="298">
        <v>0.35274458503685363</v>
      </c>
      <c r="V75" s="298">
        <v>0.31008858013138019</v>
      </c>
      <c r="W75" s="298">
        <v>0.31008858013138019</v>
      </c>
      <c r="X75" s="298">
        <v>0.26910519189088866</v>
      </c>
      <c r="Y75" s="298">
        <v>0.20930861558288089</v>
      </c>
      <c r="Z75" s="298">
        <f>AF75</f>
        <v>0.22182066217780078</v>
      </c>
      <c r="AA75" s="298"/>
      <c r="AC75" s="298">
        <v>0.20930861558288089</v>
      </c>
      <c r="AD75" s="298">
        <v>0.22337827424584264</v>
      </c>
      <c r="AE75" s="329">
        <v>0.25068415827230472</v>
      </c>
      <c r="AF75" s="329">
        <v>0.22182066217780078</v>
      </c>
      <c r="AG75" s="329">
        <v>0.19128478032684926</v>
      </c>
      <c r="AH75" s="329">
        <v>0.18116186780518675</v>
      </c>
      <c r="AI75" s="329"/>
      <c r="AJ75" s="329"/>
    </row>
    <row r="76" spans="2:36" x14ac:dyDescent="0.35">
      <c r="B76" s="74" t="s">
        <v>51</v>
      </c>
      <c r="C76" s="106" t="s">
        <v>11</v>
      </c>
      <c r="D76" s="106" t="s">
        <v>11</v>
      </c>
      <c r="E76" s="106" t="s">
        <v>11</v>
      </c>
      <c r="F76" s="106" t="s">
        <v>11</v>
      </c>
      <c r="G76" s="300" t="s">
        <v>11</v>
      </c>
      <c r="H76" s="300" t="s">
        <v>11</v>
      </c>
      <c r="I76" s="300" t="s">
        <v>11</v>
      </c>
      <c r="J76" s="300" t="s">
        <v>11</v>
      </c>
      <c r="K76" s="300" t="s">
        <v>11</v>
      </c>
      <c r="L76" s="300" t="s">
        <v>11</v>
      </c>
      <c r="M76" s="300" t="s">
        <v>11</v>
      </c>
      <c r="N76" s="300" t="s">
        <v>11</v>
      </c>
      <c r="O76" s="300" t="s">
        <v>11</v>
      </c>
      <c r="P76" s="300" t="s">
        <v>11</v>
      </c>
      <c r="Q76" s="300" t="s">
        <v>11</v>
      </c>
      <c r="R76" s="301">
        <v>0.52</v>
      </c>
      <c r="S76" s="301">
        <v>0.54</v>
      </c>
      <c r="T76" s="302">
        <v>0.56000000000000005</v>
      </c>
      <c r="U76" s="301">
        <v>0.64725541496314642</v>
      </c>
      <c r="V76" s="301">
        <v>0.68991141986862003</v>
      </c>
      <c r="W76" s="301">
        <v>0.68991141986862003</v>
      </c>
      <c r="X76" s="301">
        <v>0.73089480810911134</v>
      </c>
      <c r="Y76" s="301">
        <v>0.79069138441711906</v>
      </c>
      <c r="Z76" s="301">
        <f>+AF76</f>
        <v>0.77817933782219928</v>
      </c>
      <c r="AA76" s="477"/>
      <c r="AC76" s="301">
        <v>0.79069138441711906</v>
      </c>
      <c r="AD76" s="301">
        <v>0.77662172575415722</v>
      </c>
      <c r="AE76" s="464">
        <v>0.74931584172769528</v>
      </c>
      <c r="AF76" s="464">
        <v>0.77817933782219928</v>
      </c>
      <c r="AG76" s="464">
        <v>0.80871521967315074</v>
      </c>
      <c r="AH76" s="464">
        <v>0.81883813219481327</v>
      </c>
      <c r="AI76" s="464"/>
      <c r="AJ76" s="464"/>
    </row>
    <row r="77" spans="2:36" x14ac:dyDescent="0.35">
      <c r="C77" s="62"/>
      <c r="D77" s="62"/>
      <c r="E77" s="62"/>
      <c r="F77" s="62"/>
      <c r="G77" s="97"/>
      <c r="H77" s="97"/>
      <c r="I77" s="97"/>
      <c r="J77" s="97"/>
      <c r="K77" s="97"/>
      <c r="L77" s="97"/>
      <c r="M77" s="97"/>
      <c r="N77" s="97"/>
      <c r="O77" s="97"/>
      <c r="P77" s="97"/>
      <c r="Q77" s="97"/>
      <c r="R77" s="97"/>
      <c r="S77" s="97"/>
      <c r="T77" s="97"/>
      <c r="U77" s="97"/>
    </row>
    <row r="78" spans="2:36" x14ac:dyDescent="0.35">
      <c r="C78" s="62"/>
      <c r="D78" s="62"/>
      <c r="E78" s="62"/>
      <c r="F78" s="62"/>
      <c r="G78" s="97"/>
      <c r="H78" s="97"/>
      <c r="I78" s="97"/>
      <c r="J78" s="97"/>
      <c r="K78" s="97"/>
      <c r="L78" s="97"/>
      <c r="M78" s="97"/>
      <c r="N78" s="97"/>
      <c r="O78" s="97"/>
      <c r="P78" s="97"/>
      <c r="Q78" s="97"/>
      <c r="R78" s="97"/>
      <c r="S78" s="97"/>
      <c r="T78" s="97"/>
      <c r="U78" s="97"/>
    </row>
    <row r="79" spans="2:36" x14ac:dyDescent="0.35">
      <c r="C79" s="62"/>
      <c r="D79" s="62"/>
      <c r="E79" s="62"/>
      <c r="F79" s="62"/>
      <c r="G79" s="97"/>
      <c r="H79" s="97"/>
      <c r="I79" s="97"/>
      <c r="J79" s="97"/>
      <c r="K79" s="97"/>
      <c r="L79" s="97"/>
      <c r="M79" s="97"/>
      <c r="N79" s="97"/>
      <c r="O79" s="97"/>
      <c r="P79" s="97"/>
      <c r="Q79" s="97"/>
      <c r="R79" s="97"/>
      <c r="S79" s="97"/>
      <c r="T79" s="97"/>
      <c r="U79" s="97"/>
    </row>
    <row r="80" spans="2:36" x14ac:dyDescent="0.35">
      <c r="C80" s="62"/>
      <c r="D80" s="62"/>
      <c r="E80" s="62"/>
      <c r="F80" s="62"/>
      <c r="G80" s="97"/>
      <c r="H80" s="97"/>
      <c r="I80" s="97"/>
      <c r="J80" s="97"/>
      <c r="K80" s="97"/>
      <c r="L80" s="97"/>
      <c r="M80" s="97"/>
      <c r="N80" s="97"/>
      <c r="O80" s="97"/>
      <c r="P80" s="97"/>
      <c r="Q80" s="97"/>
      <c r="R80" s="97"/>
      <c r="S80" s="97"/>
      <c r="T80" s="97"/>
      <c r="U80" s="97"/>
    </row>
    <row r="81" spans="2:48" x14ac:dyDescent="0.35">
      <c r="B81" s="189"/>
      <c r="C81" s="7"/>
      <c r="D81" s="7"/>
      <c r="E81" s="7"/>
      <c r="F81" s="7"/>
      <c r="G81" s="244"/>
      <c r="H81" s="244"/>
      <c r="I81" s="244"/>
      <c r="J81" s="244"/>
      <c r="K81" s="244"/>
      <c r="L81" s="244"/>
      <c r="M81" s="244"/>
      <c r="N81" s="244"/>
      <c r="O81" s="244"/>
      <c r="P81" s="244"/>
      <c r="Q81" s="244"/>
      <c r="R81" s="244"/>
      <c r="S81" s="244"/>
      <c r="T81" s="244"/>
      <c r="U81" s="244"/>
      <c r="AH81" s="70"/>
      <c r="AI81" s="70"/>
      <c r="AT81" s="230"/>
      <c r="AU81" s="230"/>
      <c r="AV81" s="230"/>
    </row>
    <row r="82" spans="2:48" x14ac:dyDescent="0.35">
      <c r="B82" s="190"/>
      <c r="C82" s="188"/>
      <c r="D82" s="188"/>
      <c r="E82" s="188"/>
      <c r="F82" s="188"/>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T82" s="230"/>
      <c r="AU82" s="230"/>
      <c r="AV82" s="230"/>
    </row>
    <row r="83" spans="2:48" x14ac:dyDescent="0.35">
      <c r="B83" s="190"/>
      <c r="C83" s="188"/>
      <c r="D83" s="188"/>
      <c r="E83" s="188"/>
      <c r="F83" s="188"/>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T83" s="230"/>
      <c r="AU83" s="230"/>
      <c r="AV83" s="230"/>
    </row>
    <row r="84" spans="2:48" x14ac:dyDescent="0.35">
      <c r="B84" s="190"/>
      <c r="C84" s="188"/>
      <c r="D84" s="188"/>
      <c r="E84" s="188"/>
      <c r="F84" s="188"/>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T84" s="230"/>
      <c r="AU84" s="230"/>
      <c r="AV84" s="230"/>
    </row>
    <row r="85" spans="2:48" x14ac:dyDescent="0.35">
      <c r="B85" s="190"/>
      <c r="C85" s="188"/>
      <c r="D85" s="188"/>
      <c r="E85" s="188"/>
      <c r="F85" s="188"/>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T85" s="230"/>
      <c r="AU85" s="230"/>
      <c r="AV85" s="230"/>
    </row>
    <row r="86" spans="2:48" x14ac:dyDescent="0.35">
      <c r="B86" s="190"/>
      <c r="C86" s="188"/>
      <c r="D86" s="188"/>
      <c r="E86" s="188"/>
      <c r="F86" s="188"/>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T86" s="230"/>
      <c r="AU86" s="230"/>
      <c r="AV86" s="230"/>
    </row>
    <row r="87" spans="2:48" x14ac:dyDescent="0.35">
      <c r="B87" s="190"/>
      <c r="C87" s="188"/>
      <c r="D87" s="188"/>
      <c r="E87" s="188"/>
      <c r="F87" s="188"/>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T87" s="230"/>
      <c r="AU87" s="230"/>
      <c r="AV87" s="230"/>
    </row>
    <row r="88" spans="2:48" x14ac:dyDescent="0.35">
      <c r="B88" s="190"/>
      <c r="C88" s="188"/>
      <c r="D88" s="188"/>
      <c r="E88" s="188"/>
      <c r="F88" s="188"/>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T88" s="230"/>
      <c r="AU88" s="230"/>
      <c r="AV88" s="230"/>
    </row>
    <row r="89" spans="2:48" x14ac:dyDescent="0.35">
      <c r="B89" s="190"/>
      <c r="C89" s="188"/>
      <c r="D89" s="188"/>
      <c r="E89" s="188"/>
      <c r="F89" s="188"/>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T89" s="230"/>
      <c r="AU89" s="230"/>
      <c r="AV89" s="230"/>
    </row>
    <row r="90" spans="2:48" x14ac:dyDescent="0.35">
      <c r="B90" s="190"/>
      <c r="C90" s="188"/>
      <c r="D90" s="188"/>
      <c r="E90" s="188"/>
      <c r="F90" s="188"/>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T90" s="230"/>
      <c r="AU90" s="230"/>
      <c r="AV90" s="230"/>
    </row>
    <row r="91" spans="2:48" x14ac:dyDescent="0.35">
      <c r="C91" s="25"/>
      <c r="D91" s="25"/>
      <c r="E91" s="25"/>
      <c r="F91" s="25"/>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70"/>
      <c r="AI91" s="70"/>
      <c r="AJ91" s="70"/>
      <c r="AT91" s="230"/>
      <c r="AU91" s="230"/>
      <c r="AV91" s="230"/>
    </row>
    <row r="92" spans="2:48" x14ac:dyDescent="0.35">
      <c r="B92" s="191"/>
      <c r="C92" s="25"/>
      <c r="D92" s="25"/>
      <c r="E92" s="25"/>
      <c r="F92" s="25"/>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70"/>
      <c r="AI92" s="70"/>
      <c r="AJ92" s="70"/>
      <c r="AT92" s="230"/>
      <c r="AU92" s="230"/>
      <c r="AV92" s="230"/>
    </row>
    <row r="93" spans="2:48" x14ac:dyDescent="0.35">
      <c r="B93" s="190"/>
      <c r="C93" s="188"/>
      <c r="D93" s="188"/>
      <c r="E93" s="188"/>
      <c r="F93" s="188"/>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T93" s="230"/>
      <c r="AU93" s="230"/>
      <c r="AV93" s="230"/>
    </row>
    <row r="94" spans="2:48" x14ac:dyDescent="0.35">
      <c r="B94" s="190"/>
      <c r="C94" s="188"/>
      <c r="D94" s="188"/>
      <c r="E94" s="188"/>
      <c r="F94" s="188"/>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T94" s="230"/>
      <c r="AU94" s="230"/>
      <c r="AV94" s="230"/>
    </row>
    <row r="95" spans="2:48" x14ac:dyDescent="0.35">
      <c r="B95" s="190"/>
      <c r="C95" s="188"/>
      <c r="D95" s="188"/>
      <c r="E95" s="188"/>
      <c r="F95" s="188"/>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T95" s="230"/>
      <c r="AU95" s="230"/>
      <c r="AV95" s="230"/>
    </row>
    <row r="96" spans="2:48" x14ac:dyDescent="0.35">
      <c r="B96" s="190"/>
      <c r="C96" s="188"/>
      <c r="D96" s="188"/>
      <c r="E96" s="188"/>
      <c r="F96" s="188"/>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T96" s="230"/>
      <c r="AU96" s="230"/>
      <c r="AV96" s="230"/>
    </row>
    <row r="97" spans="2:48" x14ac:dyDescent="0.35">
      <c r="B97" s="190"/>
      <c r="C97" s="188"/>
      <c r="D97" s="188"/>
      <c r="E97" s="188"/>
      <c r="F97" s="188"/>
      <c r="G97" s="223"/>
      <c r="H97" s="223"/>
      <c r="I97" s="223"/>
      <c r="J97" s="223"/>
      <c r="K97" s="223"/>
      <c r="L97" s="223"/>
      <c r="M97" s="223"/>
      <c r="N97" s="223"/>
      <c r="O97" s="223"/>
      <c r="P97" s="223"/>
      <c r="Q97" s="223"/>
      <c r="R97" s="303"/>
      <c r="S97" s="303"/>
      <c r="T97" s="303"/>
      <c r="U97" s="303"/>
      <c r="V97" s="303"/>
      <c r="W97" s="303"/>
      <c r="X97" s="303"/>
      <c r="Y97" s="303"/>
      <c r="Z97" s="303"/>
      <c r="AA97" s="303"/>
      <c r="AB97" s="303"/>
      <c r="AC97" s="303"/>
      <c r="AD97" s="303"/>
      <c r="AE97" s="303"/>
      <c r="AF97" s="303"/>
      <c r="AG97" s="303"/>
      <c r="AH97" s="303"/>
      <c r="AI97" s="303"/>
      <c r="AJ97" s="303"/>
      <c r="AT97" s="230"/>
      <c r="AU97" s="230"/>
      <c r="AV97" s="230"/>
    </row>
    <row r="98" spans="2:48" x14ac:dyDescent="0.35">
      <c r="C98" s="25"/>
      <c r="D98" s="25"/>
      <c r="E98" s="25"/>
      <c r="F98" s="25"/>
      <c r="G98" s="259"/>
      <c r="H98" s="259"/>
      <c r="I98" s="259"/>
      <c r="J98" s="259"/>
      <c r="K98" s="259"/>
      <c r="L98" s="259"/>
      <c r="M98" s="259"/>
      <c r="N98" s="259"/>
      <c r="O98" s="259"/>
      <c r="P98" s="259"/>
      <c r="Q98" s="259"/>
      <c r="R98" s="259"/>
      <c r="S98" s="259"/>
      <c r="T98" s="259"/>
      <c r="U98" s="259"/>
      <c r="AH98" s="70"/>
      <c r="AI98" s="70"/>
      <c r="AT98" s="230"/>
      <c r="AU98" s="230"/>
      <c r="AV98" s="230"/>
    </row>
    <row r="99" spans="2:48" x14ac:dyDescent="0.35">
      <c r="C99" s="26"/>
      <c r="D99" s="26"/>
      <c r="E99" s="26"/>
      <c r="F99" s="26"/>
      <c r="G99" s="268"/>
      <c r="H99" s="268"/>
      <c r="I99" s="268"/>
      <c r="J99" s="268"/>
      <c r="K99" s="268"/>
      <c r="L99" s="268"/>
      <c r="M99" s="268"/>
      <c r="N99" s="268"/>
      <c r="O99" s="268"/>
      <c r="P99" s="268"/>
      <c r="Q99" s="268"/>
      <c r="R99" s="268"/>
      <c r="S99" s="268"/>
      <c r="T99" s="268"/>
      <c r="U99" s="268"/>
      <c r="AH99" s="70"/>
      <c r="AI99" s="70"/>
      <c r="AT99" s="230"/>
      <c r="AU99" s="230"/>
      <c r="AV99" s="230"/>
    </row>
    <row r="100" spans="2:48" x14ac:dyDescent="0.35">
      <c r="C100" s="26"/>
      <c r="D100" s="26"/>
      <c r="E100" s="26"/>
      <c r="F100" s="26"/>
      <c r="G100" s="268"/>
      <c r="H100" s="268"/>
      <c r="I100" s="268"/>
      <c r="J100" s="268"/>
      <c r="K100" s="268"/>
      <c r="L100" s="268"/>
      <c r="M100" s="268"/>
      <c r="N100" s="268"/>
      <c r="O100" s="268"/>
      <c r="P100" s="268"/>
      <c r="Q100" s="268"/>
      <c r="R100" s="268"/>
      <c r="S100" s="268"/>
      <c r="T100" s="268"/>
      <c r="U100" s="268"/>
      <c r="AH100" s="70"/>
      <c r="AI100" s="70"/>
      <c r="AT100" s="230"/>
      <c r="AU100" s="230"/>
      <c r="AV100" s="230"/>
    </row>
    <row r="101" spans="2:48" x14ac:dyDescent="0.35">
      <c r="C101" s="26"/>
      <c r="D101" s="26"/>
      <c r="E101" s="26"/>
      <c r="F101" s="26"/>
      <c r="G101" s="268"/>
      <c r="H101" s="268"/>
      <c r="I101" s="268"/>
      <c r="J101" s="268"/>
      <c r="K101" s="268"/>
      <c r="L101" s="268"/>
      <c r="M101" s="268"/>
      <c r="N101" s="268"/>
      <c r="O101" s="268"/>
      <c r="P101" s="268"/>
      <c r="Q101" s="268"/>
      <c r="R101" s="268"/>
      <c r="S101" s="268"/>
      <c r="T101" s="268"/>
      <c r="U101" s="268"/>
      <c r="AH101" s="70"/>
      <c r="AI101" s="70"/>
      <c r="AT101" s="230"/>
      <c r="AU101" s="230"/>
      <c r="AV101" s="230"/>
    </row>
    <row r="102" spans="2:48" x14ac:dyDescent="0.35">
      <c r="C102" s="25"/>
      <c r="D102" s="25"/>
      <c r="E102" s="25"/>
      <c r="F102" s="25"/>
      <c r="G102" s="259"/>
      <c r="H102" s="259"/>
      <c r="I102" s="259"/>
      <c r="J102" s="259"/>
      <c r="K102" s="259"/>
      <c r="L102" s="259"/>
      <c r="M102" s="259"/>
      <c r="N102" s="259"/>
      <c r="O102" s="259"/>
      <c r="P102" s="259"/>
      <c r="Q102" s="259"/>
      <c r="R102" s="259"/>
      <c r="S102" s="259"/>
      <c r="T102" s="259"/>
      <c r="U102" s="259"/>
      <c r="AH102" s="70"/>
      <c r="AI102" s="70"/>
      <c r="AT102" s="230"/>
      <c r="AU102" s="230"/>
      <c r="AV102" s="230"/>
    </row>
    <row r="103" spans="2:48" x14ac:dyDescent="0.35">
      <c r="C103" s="65"/>
      <c r="D103" s="65"/>
      <c r="E103" s="65"/>
      <c r="F103" s="65"/>
      <c r="G103" s="269"/>
      <c r="H103" s="269"/>
      <c r="I103" s="269"/>
      <c r="J103" s="269"/>
      <c r="K103" s="269"/>
      <c r="L103" s="269"/>
      <c r="M103" s="269"/>
      <c r="N103" s="269"/>
      <c r="O103" s="269"/>
      <c r="P103" s="269"/>
      <c r="Q103" s="269"/>
      <c r="R103" s="269"/>
      <c r="S103" s="269"/>
      <c r="T103" s="269"/>
      <c r="U103" s="269"/>
      <c r="AH103" s="70"/>
      <c r="AI103" s="70"/>
      <c r="AT103" s="230"/>
      <c r="AU103" s="230"/>
      <c r="AV103" s="230"/>
    </row>
    <row r="104" spans="2:48" x14ac:dyDescent="0.35">
      <c r="C104" s="26"/>
      <c r="D104" s="26"/>
      <c r="E104" s="26"/>
      <c r="F104" s="26"/>
      <c r="G104" s="268"/>
      <c r="H104" s="268"/>
      <c r="I104" s="268"/>
      <c r="J104" s="268"/>
      <c r="K104" s="268"/>
      <c r="L104" s="268"/>
      <c r="M104" s="268"/>
      <c r="N104" s="268"/>
      <c r="O104" s="268"/>
      <c r="P104" s="268"/>
      <c r="Q104" s="268"/>
      <c r="R104" s="268"/>
      <c r="S104" s="268"/>
      <c r="T104" s="268"/>
      <c r="U104" s="268"/>
      <c r="AH104" s="70"/>
      <c r="AI104" s="70"/>
      <c r="AT104" s="230"/>
      <c r="AU104" s="230"/>
      <c r="AV104" s="230"/>
    </row>
    <row r="105" spans="2:48" x14ac:dyDescent="0.35">
      <c r="C105" s="25"/>
      <c r="D105" s="25"/>
      <c r="E105" s="25"/>
      <c r="F105" s="25"/>
      <c r="G105" s="259"/>
      <c r="H105" s="259"/>
      <c r="I105" s="259"/>
      <c r="J105" s="259"/>
      <c r="K105" s="259"/>
      <c r="L105" s="259"/>
      <c r="M105" s="259"/>
      <c r="N105" s="259"/>
      <c r="O105" s="259"/>
      <c r="P105" s="259"/>
      <c r="Q105" s="259"/>
      <c r="R105" s="259"/>
      <c r="S105" s="259"/>
      <c r="T105" s="259"/>
      <c r="U105" s="259"/>
      <c r="AH105" s="70"/>
      <c r="AI105" s="70"/>
      <c r="AT105" s="230"/>
      <c r="AU105" s="230"/>
      <c r="AV105" s="230"/>
    </row>
    <row r="106" spans="2:48" x14ac:dyDescent="0.35">
      <c r="C106" s="25"/>
      <c r="D106" s="25"/>
      <c r="E106" s="25"/>
      <c r="F106" s="25"/>
      <c r="G106" s="259"/>
      <c r="H106" s="259"/>
      <c r="I106" s="259"/>
      <c r="J106" s="259"/>
      <c r="K106" s="259"/>
      <c r="L106" s="259"/>
      <c r="M106" s="259"/>
      <c r="N106" s="259"/>
      <c r="O106" s="259"/>
      <c r="P106" s="259"/>
      <c r="Q106" s="259"/>
      <c r="R106" s="259"/>
      <c r="S106" s="259"/>
      <c r="T106" s="259"/>
      <c r="U106" s="259"/>
      <c r="AH106" s="70"/>
      <c r="AI106" s="70"/>
      <c r="AT106" s="230"/>
      <c r="AU106" s="230"/>
      <c r="AV106" s="230"/>
    </row>
    <row r="107" spans="2:48" x14ac:dyDescent="0.35">
      <c r="C107" s="26"/>
      <c r="D107" s="26"/>
      <c r="E107" s="26"/>
      <c r="F107" s="26"/>
      <c r="G107" s="268"/>
      <c r="H107" s="268"/>
      <c r="I107" s="268"/>
      <c r="J107" s="268"/>
      <c r="K107" s="268"/>
      <c r="L107" s="268"/>
      <c r="M107" s="268"/>
      <c r="N107" s="268"/>
      <c r="O107" s="268"/>
      <c r="P107" s="268"/>
      <c r="Q107" s="268"/>
      <c r="R107" s="268"/>
      <c r="S107" s="268"/>
      <c r="T107" s="268"/>
      <c r="U107" s="268"/>
    </row>
    <row r="108" spans="2:48" x14ac:dyDescent="0.35">
      <c r="C108" s="26"/>
      <c r="D108" s="26"/>
      <c r="E108" s="26"/>
      <c r="F108" s="26"/>
      <c r="G108" s="268"/>
      <c r="H108" s="268"/>
      <c r="I108" s="268"/>
      <c r="J108" s="268"/>
      <c r="K108" s="268"/>
      <c r="L108" s="268"/>
      <c r="M108" s="268"/>
      <c r="N108" s="268"/>
      <c r="O108" s="268"/>
      <c r="P108" s="268"/>
      <c r="Q108" s="268"/>
      <c r="R108" s="268"/>
      <c r="S108" s="268"/>
      <c r="T108" s="268"/>
      <c r="U108" s="268"/>
    </row>
    <row r="109" spans="2:48" x14ac:dyDescent="0.35">
      <c r="C109" s="25"/>
      <c r="D109" s="25"/>
      <c r="E109" s="25"/>
      <c r="F109" s="25"/>
      <c r="G109" s="259"/>
      <c r="H109" s="259"/>
      <c r="I109" s="259"/>
      <c r="J109" s="259"/>
      <c r="K109" s="259"/>
      <c r="L109" s="259"/>
      <c r="M109" s="259"/>
      <c r="N109" s="259"/>
      <c r="O109" s="259"/>
      <c r="P109" s="259"/>
      <c r="Q109" s="259"/>
      <c r="R109" s="259"/>
      <c r="S109" s="259"/>
      <c r="T109" s="259"/>
      <c r="U109" s="259"/>
    </row>
    <row r="110" spans="2:48" x14ac:dyDescent="0.35">
      <c r="C110" s="65"/>
      <c r="D110" s="65"/>
      <c r="E110" s="65"/>
      <c r="F110" s="65"/>
      <c r="G110" s="269"/>
      <c r="H110" s="269"/>
      <c r="I110" s="269"/>
      <c r="J110" s="269"/>
      <c r="K110" s="269"/>
      <c r="L110" s="269"/>
      <c r="M110" s="269"/>
      <c r="N110" s="269"/>
      <c r="O110" s="269"/>
      <c r="P110" s="269"/>
      <c r="Q110" s="269"/>
      <c r="R110" s="269"/>
      <c r="S110" s="269"/>
      <c r="T110" s="269"/>
      <c r="U110" s="269"/>
    </row>
    <row r="111" spans="2:48" x14ac:dyDescent="0.35">
      <c r="C111" s="26"/>
      <c r="D111" s="26"/>
      <c r="E111" s="26"/>
      <c r="F111" s="26"/>
      <c r="G111" s="268"/>
      <c r="H111" s="268"/>
      <c r="I111" s="268"/>
      <c r="J111" s="268"/>
      <c r="K111" s="268"/>
      <c r="L111" s="268"/>
      <c r="M111" s="268"/>
      <c r="N111" s="268"/>
      <c r="O111" s="268"/>
      <c r="P111" s="268"/>
      <c r="Q111" s="268"/>
      <c r="R111" s="268"/>
      <c r="S111" s="268"/>
      <c r="T111" s="268"/>
      <c r="U111" s="268"/>
    </row>
    <row r="112" spans="2:48" x14ac:dyDescent="0.35">
      <c r="C112" s="25"/>
      <c r="D112" s="25"/>
      <c r="E112" s="25"/>
      <c r="F112" s="25"/>
      <c r="G112" s="259"/>
      <c r="H112" s="259"/>
      <c r="I112" s="259"/>
      <c r="J112" s="259"/>
      <c r="K112" s="259"/>
      <c r="L112" s="259"/>
      <c r="M112" s="259"/>
      <c r="N112" s="259"/>
      <c r="O112" s="259"/>
      <c r="P112" s="259"/>
      <c r="Q112" s="259"/>
      <c r="R112" s="259"/>
      <c r="S112" s="259"/>
      <c r="T112" s="259"/>
      <c r="U112" s="259"/>
    </row>
    <row r="113" spans="3:21" x14ac:dyDescent="0.35">
      <c r="C113" s="25"/>
      <c r="D113" s="25"/>
      <c r="E113" s="25"/>
      <c r="F113" s="25"/>
      <c r="G113" s="259"/>
      <c r="H113" s="259"/>
      <c r="I113" s="259"/>
      <c r="J113" s="259"/>
      <c r="K113" s="259"/>
      <c r="L113" s="259"/>
      <c r="M113" s="259"/>
      <c r="N113" s="259"/>
      <c r="O113" s="259"/>
      <c r="P113" s="259"/>
      <c r="Q113" s="259"/>
      <c r="R113" s="259"/>
      <c r="S113" s="259"/>
      <c r="T113" s="259"/>
      <c r="U113" s="259"/>
    </row>
    <row r="114" spans="3:21" x14ac:dyDescent="0.35">
      <c r="C114" s="26"/>
      <c r="D114" s="26"/>
      <c r="E114" s="26"/>
      <c r="F114" s="26"/>
      <c r="G114" s="268"/>
      <c r="H114" s="268"/>
      <c r="I114" s="268"/>
      <c r="J114" s="268"/>
      <c r="K114" s="268"/>
      <c r="L114" s="268"/>
      <c r="M114" s="268"/>
      <c r="N114" s="268"/>
      <c r="O114" s="268"/>
      <c r="P114" s="268"/>
      <c r="Q114" s="268"/>
      <c r="R114" s="268"/>
      <c r="S114" s="268"/>
      <c r="T114" s="268"/>
      <c r="U114" s="268"/>
    </row>
    <row r="115" spans="3:21" x14ac:dyDescent="0.35">
      <c r="C115" s="26"/>
      <c r="D115" s="26"/>
      <c r="E115" s="26"/>
      <c r="F115" s="26"/>
      <c r="G115" s="268"/>
      <c r="H115" s="268"/>
      <c r="I115" s="268"/>
      <c r="J115" s="268"/>
      <c r="K115" s="268"/>
      <c r="L115" s="268"/>
      <c r="M115" s="268"/>
      <c r="N115" s="268"/>
      <c r="O115" s="268"/>
      <c r="P115" s="268"/>
      <c r="Q115" s="268"/>
      <c r="R115" s="268"/>
      <c r="S115" s="268"/>
      <c r="T115" s="268"/>
      <c r="U115" s="268"/>
    </row>
  </sheetData>
  <phoneticPr fontId="35"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F49B-6D22-43EB-95DC-73CEB7BCD7F6}">
  <sheetPr codeName="Sheet5">
    <tabColor rgb="FF8CA7AF"/>
  </sheetPr>
  <dimension ref="A1:AM107"/>
  <sheetViews>
    <sheetView showGridLines="0" zoomScale="96" zoomScaleNormal="80" workbookViewId="0">
      <pane xSplit="2" ySplit="3" topLeftCell="R4" activePane="bottomRight" state="frozen"/>
      <selection pane="topRight" activeCell="B2" sqref="B2"/>
      <selection pane="bottomLeft" activeCell="B2" sqref="B2"/>
      <selection pane="bottomRight" activeCell="A2" sqref="A2"/>
    </sheetView>
  </sheetViews>
  <sheetFormatPr defaultColWidth="9.1796875" defaultRowHeight="14.5" x14ac:dyDescent="0.35"/>
  <cols>
    <col min="1" max="1" width="5.54296875" customWidth="1"/>
    <col min="2" max="2" width="52.453125" customWidth="1"/>
    <col min="3" max="11" width="9.1796875" style="230" hidden="1" customWidth="1"/>
    <col min="12" max="38" width="9.1796875" style="230"/>
  </cols>
  <sheetData>
    <row r="1" spans="1:39" ht="5.15" customHeight="1" x14ac:dyDescent="0.35">
      <c r="J1" s="243"/>
      <c r="K1" s="243"/>
      <c r="L1" s="243"/>
      <c r="M1" s="243"/>
      <c r="N1" s="243"/>
    </row>
    <row r="2" spans="1:39" ht="30" customHeight="1" x14ac:dyDescent="0.35">
      <c r="B2" s="168" t="s">
        <v>58</v>
      </c>
      <c r="C2" s="231"/>
      <c r="D2" s="231"/>
      <c r="E2" s="231"/>
      <c r="F2" s="232"/>
      <c r="G2" s="232"/>
      <c r="H2" s="233"/>
      <c r="I2" s="232"/>
      <c r="N2" s="234"/>
    </row>
    <row r="3" spans="1:39" x14ac:dyDescent="0.35">
      <c r="B3" s="162" t="s">
        <v>391</v>
      </c>
      <c r="C3" s="235">
        <v>2008</v>
      </c>
      <c r="D3" s="235">
        <v>2009</v>
      </c>
      <c r="E3" s="235">
        <v>2010</v>
      </c>
      <c r="F3" s="235">
        <v>2011</v>
      </c>
      <c r="G3" s="235">
        <v>2012</v>
      </c>
      <c r="H3" s="235">
        <v>2013</v>
      </c>
      <c r="I3" s="235">
        <v>2014</v>
      </c>
      <c r="J3" s="235">
        <v>2015</v>
      </c>
      <c r="K3" s="235">
        <v>2016</v>
      </c>
      <c r="L3" s="235">
        <v>2017</v>
      </c>
      <c r="M3" s="235">
        <v>2018</v>
      </c>
      <c r="N3" s="235">
        <v>2019</v>
      </c>
      <c r="O3" s="235">
        <v>2020</v>
      </c>
      <c r="P3" s="235">
        <v>2021</v>
      </c>
      <c r="Q3" s="235">
        <v>2022</v>
      </c>
      <c r="R3" s="235">
        <v>2023</v>
      </c>
      <c r="S3" s="236">
        <v>2024</v>
      </c>
      <c r="T3" s="237">
        <v>2025</v>
      </c>
      <c r="V3" s="238" t="s">
        <v>3</v>
      </c>
      <c r="W3" s="238" t="s">
        <v>4</v>
      </c>
      <c r="X3" s="238" t="s">
        <v>5</v>
      </c>
      <c r="Y3" s="238">
        <v>2024</v>
      </c>
      <c r="Z3" s="239" t="s">
        <v>282</v>
      </c>
      <c r="AA3" s="239" t="s">
        <v>283</v>
      </c>
      <c r="AB3" s="239" t="s">
        <v>284</v>
      </c>
      <c r="AC3" s="239">
        <v>2025</v>
      </c>
      <c r="AE3" s="238" t="s">
        <v>3</v>
      </c>
      <c r="AF3" s="238" t="s">
        <v>17</v>
      </c>
      <c r="AG3" s="238" t="s">
        <v>18</v>
      </c>
      <c r="AH3" s="238" t="s">
        <v>19</v>
      </c>
      <c r="AI3" s="239" t="s">
        <v>282</v>
      </c>
      <c r="AJ3" s="239" t="s">
        <v>285</v>
      </c>
      <c r="AK3" s="239" t="s">
        <v>286</v>
      </c>
      <c r="AL3" s="239" t="s">
        <v>287</v>
      </c>
    </row>
    <row r="4" spans="1:39" s="6" customFormat="1" x14ac:dyDescent="0.35">
      <c r="A4"/>
      <c r="B4" s="63" t="s">
        <v>290</v>
      </c>
      <c r="C4" s="304" t="s">
        <v>11</v>
      </c>
      <c r="D4" s="304" t="s">
        <v>11</v>
      </c>
      <c r="E4" s="304" t="s">
        <v>11</v>
      </c>
      <c r="F4" s="304" t="s">
        <v>11</v>
      </c>
      <c r="G4" s="304" t="s">
        <v>11</v>
      </c>
      <c r="H4" s="304" t="s">
        <v>11</v>
      </c>
      <c r="I4" s="304" t="s">
        <v>11</v>
      </c>
      <c r="J4" s="305"/>
      <c r="K4" s="305"/>
      <c r="L4" s="305">
        <v>2685.7931201863744</v>
      </c>
      <c r="M4" s="305">
        <v>2605.3541714731359</v>
      </c>
      <c r="N4" s="305">
        <v>2584.1930197883253</v>
      </c>
      <c r="O4" s="305">
        <v>2594.632719888255</v>
      </c>
      <c r="P4" s="305">
        <v>1314.1473829019924</v>
      </c>
      <c r="Q4" s="305">
        <v>3833.5428537008138</v>
      </c>
      <c r="R4" s="305">
        <f>R5+R6</f>
        <v>2572.1269652905075</v>
      </c>
      <c r="S4" s="305">
        <f t="shared" ref="S4:S17" si="0">Y4</f>
        <v>3669.6629015950853</v>
      </c>
      <c r="T4" s="268"/>
      <c r="U4" s="257"/>
      <c r="V4" s="305">
        <v>861.06697678150283</v>
      </c>
      <c r="W4" s="305">
        <v>1439.1224608878424</v>
      </c>
      <c r="X4" s="305">
        <v>2212.014930597858</v>
      </c>
      <c r="Y4" s="305">
        <v>3669.6629015950853</v>
      </c>
      <c r="Z4" s="305">
        <v>985.65663408449018</v>
      </c>
      <c r="AA4" s="305">
        <v>1890.7200367739451</v>
      </c>
      <c r="AB4" s="305"/>
      <c r="AC4" s="305"/>
      <c r="AD4" s="257"/>
      <c r="AE4" s="305">
        <f t="shared" ref="AE4:AE17" si="1">V4</f>
        <v>861.06697678150283</v>
      </c>
      <c r="AF4" s="305">
        <f t="shared" ref="AF4:AF17" si="2">W4-V4</f>
        <v>578.05548410633958</v>
      </c>
      <c r="AG4" s="305">
        <f t="shared" ref="AG4:AG17" si="3">X4-W4</f>
        <v>772.89246971001558</v>
      </c>
      <c r="AH4" s="305">
        <f t="shared" ref="AH4:AH17" si="4">Y4-X4</f>
        <v>1457.6479709972273</v>
      </c>
      <c r="AI4" s="305">
        <f>Z4</f>
        <v>985.65663408449018</v>
      </c>
      <c r="AJ4" s="305">
        <f>AA4-Z4</f>
        <v>905.06340268945496</v>
      </c>
      <c r="AK4" s="305"/>
      <c r="AL4" s="305"/>
    </row>
    <row r="5" spans="1:39" x14ac:dyDescent="0.35">
      <c r="B5" s="13" t="s">
        <v>148</v>
      </c>
      <c r="C5" s="276" t="s">
        <v>11</v>
      </c>
      <c r="D5" s="276" t="s">
        <v>11</v>
      </c>
      <c r="E5" s="276" t="s">
        <v>11</v>
      </c>
      <c r="F5" s="276" t="s">
        <v>11</v>
      </c>
      <c r="G5" s="276" t="s">
        <v>11</v>
      </c>
      <c r="H5" s="276" t="s">
        <v>11</v>
      </c>
      <c r="I5" s="276" t="s">
        <v>11</v>
      </c>
      <c r="J5" s="276" t="s">
        <v>11</v>
      </c>
      <c r="K5" s="276" t="s">
        <v>11</v>
      </c>
      <c r="L5" s="259">
        <v>3383.0516946046405</v>
      </c>
      <c r="M5" s="259">
        <v>3286.66607970418</v>
      </c>
      <c r="N5" s="259">
        <v>3716.1831616609807</v>
      </c>
      <c r="O5" s="259">
        <v>3504.254208857255</v>
      </c>
      <c r="P5" s="259">
        <v>3735.0944332469921</v>
      </c>
      <c r="Q5" s="259">
        <v>4522.4583364073105</v>
      </c>
      <c r="R5" s="259">
        <v>5023.2537662336026</v>
      </c>
      <c r="S5" s="259">
        <f t="shared" si="0"/>
        <v>4801.101206702112</v>
      </c>
      <c r="T5" s="259"/>
      <c r="V5" s="259">
        <v>1342.0745960781544</v>
      </c>
      <c r="W5" s="259">
        <v>2689.8848140708542</v>
      </c>
      <c r="X5" s="259">
        <v>3898.97653112432</v>
      </c>
      <c r="Y5" s="259">
        <v>4801.101206702112</v>
      </c>
      <c r="Z5" s="259">
        <v>1420.74565879232</v>
      </c>
      <c r="AA5" s="259">
        <v>2581.8466244772194</v>
      </c>
      <c r="AB5" s="259"/>
      <c r="AC5" s="259"/>
      <c r="AE5" s="259">
        <f t="shared" si="1"/>
        <v>1342.0745960781544</v>
      </c>
      <c r="AF5" s="259">
        <f t="shared" si="2"/>
        <v>1347.8102179926998</v>
      </c>
      <c r="AG5" s="259">
        <f t="shared" si="3"/>
        <v>1209.0917170534658</v>
      </c>
      <c r="AH5" s="259">
        <f>Y5-X5</f>
        <v>902.124675577792</v>
      </c>
      <c r="AI5" s="259">
        <f t="shared" ref="AI5:AI17" si="5">Z5</f>
        <v>1420.74565879232</v>
      </c>
      <c r="AJ5" s="259">
        <f t="shared" ref="AJ5:AJ16" si="6">AA5-Z5</f>
        <v>1161.1009656848994</v>
      </c>
      <c r="AK5" s="259"/>
      <c r="AL5" s="259"/>
    </row>
    <row r="6" spans="1:39" x14ac:dyDescent="0.35">
      <c r="B6" s="13" t="s">
        <v>392</v>
      </c>
      <c r="C6" s="276" t="s">
        <v>11</v>
      </c>
      <c r="D6" s="276" t="s">
        <v>11</v>
      </c>
      <c r="E6" s="276" t="s">
        <v>11</v>
      </c>
      <c r="F6" s="276" t="s">
        <v>11</v>
      </c>
      <c r="G6" s="276" t="s">
        <v>11</v>
      </c>
      <c r="H6" s="276" t="s">
        <v>11</v>
      </c>
      <c r="I6" s="276" t="s">
        <v>11</v>
      </c>
      <c r="J6" s="276" t="s">
        <v>11</v>
      </c>
      <c r="K6" s="276" t="s">
        <v>11</v>
      </c>
      <c r="L6" s="259">
        <v>-697.25857441826599</v>
      </c>
      <c r="M6" s="259">
        <v>-681.31190823104419</v>
      </c>
      <c r="N6" s="259">
        <v>-1131.9901418726554</v>
      </c>
      <c r="O6" s="259">
        <v>-909.62148896899987</v>
      </c>
      <c r="P6" s="259">
        <v>-2420.9470503449998</v>
      </c>
      <c r="Q6" s="259">
        <v>-688.91548270649673</v>
      </c>
      <c r="R6" s="259">
        <v>-2451.1268009430951</v>
      </c>
      <c r="S6" s="259">
        <f>Y6</f>
        <v>-1131.4383051070267</v>
      </c>
      <c r="T6" s="259"/>
      <c r="U6" s="472"/>
      <c r="V6" s="259">
        <v>-481.00761929665157</v>
      </c>
      <c r="W6" s="259">
        <v>-1250.7623531830118</v>
      </c>
      <c r="X6" s="259">
        <v>-1686.961600526462</v>
      </c>
      <c r="Y6" s="259">
        <v>-1131.4383051070267</v>
      </c>
      <c r="Z6" s="259">
        <v>-435.08902470782988</v>
      </c>
      <c r="AA6" s="259">
        <v>-691.12658770327425</v>
      </c>
      <c r="AB6" s="259"/>
      <c r="AC6" s="259"/>
      <c r="AE6" s="259">
        <f t="shared" si="1"/>
        <v>-481.00761929665157</v>
      </c>
      <c r="AF6" s="259">
        <f t="shared" si="2"/>
        <v>-769.75473388636021</v>
      </c>
      <c r="AG6" s="259">
        <f t="shared" si="3"/>
        <v>-436.19924734345022</v>
      </c>
      <c r="AH6" s="259">
        <f t="shared" si="4"/>
        <v>555.52329541943527</v>
      </c>
      <c r="AI6" s="259">
        <f t="shared" si="5"/>
        <v>-435.08902470782988</v>
      </c>
      <c r="AJ6" s="259">
        <f>AA6-Z6</f>
        <v>-256.03756299544438</v>
      </c>
      <c r="AK6" s="259"/>
      <c r="AL6" s="259"/>
    </row>
    <row r="7" spans="1:39" x14ac:dyDescent="0.35">
      <c r="B7" s="14" t="s">
        <v>393</v>
      </c>
      <c r="C7" s="276" t="s">
        <v>11</v>
      </c>
      <c r="D7" s="276" t="s">
        <v>11</v>
      </c>
      <c r="E7" s="276" t="s">
        <v>11</v>
      </c>
      <c r="F7" s="276" t="s">
        <v>11</v>
      </c>
      <c r="G7" s="276" t="s">
        <v>11</v>
      </c>
      <c r="H7" s="276" t="s">
        <v>11</v>
      </c>
      <c r="I7" s="276" t="s">
        <v>11</v>
      </c>
      <c r="J7" s="276" t="s">
        <v>11</v>
      </c>
      <c r="K7" s="276" t="s">
        <v>11</v>
      </c>
      <c r="L7" s="259">
        <v>-630.48600182877612</v>
      </c>
      <c r="M7" s="259">
        <v>-565.39295318573818</v>
      </c>
      <c r="N7" s="259">
        <v>-549.474808531235</v>
      </c>
      <c r="O7" s="259">
        <v>-422.41013028649996</v>
      </c>
      <c r="P7" s="259">
        <v>-433.43470205730023</v>
      </c>
      <c r="Q7" s="259">
        <v>-698.73676739107577</v>
      </c>
      <c r="R7" s="259">
        <v>-766.73863638221428</v>
      </c>
      <c r="S7" s="259">
        <f t="shared" si="0"/>
        <v>-653.18553154138976</v>
      </c>
      <c r="T7" s="259"/>
      <c r="V7" s="259">
        <v>-192.96627100359208</v>
      </c>
      <c r="W7" s="259">
        <v>-364.69064846315757</v>
      </c>
      <c r="X7" s="259">
        <v>-500.46663836424864</v>
      </c>
      <c r="Y7" s="259">
        <v>-653.18553154138976</v>
      </c>
      <c r="Z7" s="259">
        <v>-190.70079888668135</v>
      </c>
      <c r="AA7" s="259">
        <v>-371.2830581683919</v>
      </c>
      <c r="AB7" s="259"/>
      <c r="AC7" s="259"/>
      <c r="AE7" s="259">
        <f t="shared" si="1"/>
        <v>-192.96627100359208</v>
      </c>
      <c r="AF7" s="259">
        <f t="shared" si="2"/>
        <v>-171.72437745956549</v>
      </c>
      <c r="AG7" s="259">
        <f t="shared" si="3"/>
        <v>-135.77598990109107</v>
      </c>
      <c r="AH7" s="259">
        <f t="shared" si="4"/>
        <v>-152.71889317714113</v>
      </c>
      <c r="AI7" s="259">
        <f t="shared" si="5"/>
        <v>-190.70079888668135</v>
      </c>
      <c r="AJ7" s="259">
        <f t="shared" si="6"/>
        <v>-180.58225928171055</v>
      </c>
      <c r="AK7" s="259"/>
      <c r="AL7" s="259"/>
    </row>
    <row r="8" spans="1:39" x14ac:dyDescent="0.35">
      <c r="B8" s="14" t="s">
        <v>394</v>
      </c>
      <c r="C8" s="276" t="s">
        <v>11</v>
      </c>
      <c r="D8" s="276" t="s">
        <v>11</v>
      </c>
      <c r="E8" s="276" t="s">
        <v>11</v>
      </c>
      <c r="F8" s="276" t="s">
        <v>11</v>
      </c>
      <c r="G8" s="276" t="s">
        <v>11</v>
      </c>
      <c r="H8" s="276" t="s">
        <v>11</v>
      </c>
      <c r="I8" s="276" t="s">
        <v>11</v>
      </c>
      <c r="J8" s="276" t="s">
        <v>11</v>
      </c>
      <c r="K8" s="276" t="s">
        <v>11</v>
      </c>
      <c r="L8" s="259">
        <v>-194.98848365022957</v>
      </c>
      <c r="M8" s="259">
        <v>-173.68119903969168</v>
      </c>
      <c r="N8" s="259">
        <v>-80.79966528688</v>
      </c>
      <c r="O8" s="259">
        <v>-55.334868573700007</v>
      </c>
      <c r="P8" s="259">
        <v>-83.529928902400002</v>
      </c>
      <c r="Q8" s="259">
        <v>-128.92691740000402</v>
      </c>
      <c r="R8" s="259">
        <v>-130.53466091996899</v>
      </c>
      <c r="S8" s="259">
        <f t="shared" si="0"/>
        <v>-142.22790957998598</v>
      </c>
      <c r="T8" s="259"/>
      <c r="V8" s="259">
        <v>-34.647724159996002</v>
      </c>
      <c r="W8" s="259">
        <v>-78.462359020043962</v>
      </c>
      <c r="X8" s="259">
        <v>-113.33749421000803</v>
      </c>
      <c r="Y8" s="259">
        <v>-142.22790957998598</v>
      </c>
      <c r="Z8" s="259">
        <v>-46.677226110039008</v>
      </c>
      <c r="AA8" s="259">
        <v>-80.679209056746004</v>
      </c>
      <c r="AB8" s="259"/>
      <c r="AC8" s="259"/>
      <c r="AE8" s="259">
        <f t="shared" si="1"/>
        <v>-34.647724159996002</v>
      </c>
      <c r="AF8" s="259">
        <f t="shared" si="2"/>
        <v>-43.81463486004796</v>
      </c>
      <c r="AG8" s="259">
        <f t="shared" si="3"/>
        <v>-34.87513518996407</v>
      </c>
      <c r="AH8" s="259">
        <f t="shared" si="4"/>
        <v>-28.890415369977944</v>
      </c>
      <c r="AI8" s="259">
        <f t="shared" si="5"/>
        <v>-46.677226110039008</v>
      </c>
      <c r="AJ8" s="259">
        <f t="shared" si="6"/>
        <v>-34.001982946706995</v>
      </c>
      <c r="AK8" s="259"/>
      <c r="AL8" s="259"/>
    </row>
    <row r="9" spans="1:39" x14ac:dyDescent="0.35">
      <c r="B9" s="14" t="s">
        <v>395</v>
      </c>
      <c r="C9" s="276" t="s">
        <v>11</v>
      </c>
      <c r="D9" s="276" t="s">
        <v>11</v>
      </c>
      <c r="E9" s="276" t="s">
        <v>11</v>
      </c>
      <c r="F9" s="276" t="s">
        <v>11</v>
      </c>
      <c r="G9" s="276" t="s">
        <v>11</v>
      </c>
      <c r="H9" s="276" t="s">
        <v>11</v>
      </c>
      <c r="I9" s="276" t="s">
        <v>11</v>
      </c>
      <c r="J9" s="276" t="s">
        <v>11</v>
      </c>
      <c r="K9" s="276" t="s">
        <v>11</v>
      </c>
      <c r="L9" s="259">
        <v>-319.02610336243049</v>
      </c>
      <c r="M9" s="259">
        <v>-13.096109396167407</v>
      </c>
      <c r="N9" s="259">
        <v>128.97815777777402</v>
      </c>
      <c r="O9" s="259">
        <v>297.40637771570005</v>
      </c>
      <c r="P9" s="259">
        <v>469.18313807810006</v>
      </c>
      <c r="Q9" s="259">
        <v>272.9841374497197</v>
      </c>
      <c r="R9" s="259">
        <v>129.34344063108026</v>
      </c>
      <c r="S9" s="259">
        <f t="shared" si="0"/>
        <v>-16.934191031967913</v>
      </c>
      <c r="T9" s="259"/>
      <c r="V9" s="259">
        <v>17.801767275428563</v>
      </c>
      <c r="W9" s="259">
        <v>31.837263700296887</v>
      </c>
      <c r="X9" s="259">
        <v>-15.810696902981874</v>
      </c>
      <c r="Y9" s="259">
        <v>-16.934191031967913</v>
      </c>
      <c r="Z9" s="259">
        <v>1.8690645959247405</v>
      </c>
      <c r="AA9" s="259">
        <v>34.228382470148908</v>
      </c>
      <c r="AB9" s="259"/>
      <c r="AC9" s="259"/>
      <c r="AE9" s="259">
        <f t="shared" si="1"/>
        <v>17.801767275428563</v>
      </c>
      <c r="AF9" s="259">
        <f t="shared" si="2"/>
        <v>14.035496424868324</v>
      </c>
      <c r="AG9" s="259">
        <f t="shared" si="3"/>
        <v>-47.647960603278761</v>
      </c>
      <c r="AH9" s="259">
        <f t="shared" si="4"/>
        <v>-1.1234941289860387</v>
      </c>
      <c r="AI9" s="259">
        <f t="shared" si="5"/>
        <v>1.8690645959247405</v>
      </c>
      <c r="AJ9" s="259">
        <f t="shared" si="6"/>
        <v>32.359317874224168</v>
      </c>
      <c r="AK9" s="259"/>
      <c r="AL9" s="259"/>
    </row>
    <row r="10" spans="1:39" x14ac:dyDescent="0.35">
      <c r="B10" s="72" t="s">
        <v>291</v>
      </c>
      <c r="C10" s="283" t="s">
        <v>11</v>
      </c>
      <c r="D10" s="283" t="s">
        <v>11</v>
      </c>
      <c r="E10" s="283" t="s">
        <v>11</v>
      </c>
      <c r="F10" s="283" t="s">
        <v>11</v>
      </c>
      <c r="G10" s="283" t="s">
        <v>11</v>
      </c>
      <c r="H10" s="283" t="s">
        <v>11</v>
      </c>
      <c r="I10" s="283" t="s">
        <v>11</v>
      </c>
      <c r="J10" s="283" t="s">
        <v>11</v>
      </c>
      <c r="K10" s="283" t="s">
        <v>11</v>
      </c>
      <c r="L10" s="277">
        <v>1541.2925313449382</v>
      </c>
      <c r="M10" s="277">
        <v>1853.1839098515388</v>
      </c>
      <c r="N10" s="277">
        <v>2082.8967037479842</v>
      </c>
      <c r="O10" s="277">
        <v>2414.2940987437551</v>
      </c>
      <c r="P10" s="277">
        <v>1266.3658900203923</v>
      </c>
      <c r="Q10" s="277">
        <v>3278.8633063594534</v>
      </c>
      <c r="R10" s="277">
        <v>1800.9691202007803</v>
      </c>
      <c r="S10" s="277">
        <f t="shared" si="0"/>
        <v>2857.3151253826086</v>
      </c>
      <c r="T10" s="328"/>
      <c r="V10" s="277">
        <v>649.90931575700006</v>
      </c>
      <c r="W10" s="277">
        <v>1027.8068404232201</v>
      </c>
      <c r="X10" s="277">
        <v>1582.3998631203776</v>
      </c>
      <c r="Y10" s="277">
        <v>2857.3151253826086</v>
      </c>
      <c r="Z10" s="277">
        <v>750.1469235413665</v>
      </c>
      <c r="AA10" s="277">
        <v>1472.9866514068451</v>
      </c>
      <c r="AB10" s="277"/>
      <c r="AC10" s="277"/>
      <c r="AE10" s="277">
        <v>649.90931575700006</v>
      </c>
      <c r="AF10" s="277">
        <v>377.89752466622008</v>
      </c>
      <c r="AG10" s="277">
        <v>554.59302269715749</v>
      </c>
      <c r="AH10" s="277">
        <v>1274.915262262231</v>
      </c>
      <c r="AI10" s="277">
        <f t="shared" si="5"/>
        <v>750.1469235413665</v>
      </c>
      <c r="AJ10" s="277">
        <f t="shared" si="6"/>
        <v>722.83972786547861</v>
      </c>
      <c r="AK10" s="277"/>
      <c r="AL10" s="277"/>
    </row>
    <row r="11" spans="1:39" x14ac:dyDescent="0.35">
      <c r="B11" s="72" t="s">
        <v>289</v>
      </c>
      <c r="C11" s="283" t="s">
        <v>11</v>
      </c>
      <c r="D11" s="283" t="s">
        <v>11</v>
      </c>
      <c r="E11" s="283" t="s">
        <v>11</v>
      </c>
      <c r="F11" s="283" t="s">
        <v>11</v>
      </c>
      <c r="G11" s="283" t="s">
        <v>11</v>
      </c>
      <c r="H11" s="283" t="s">
        <v>11</v>
      </c>
      <c r="I11" s="283" t="s">
        <v>11</v>
      </c>
      <c r="J11" s="283" t="s">
        <v>11</v>
      </c>
      <c r="K11" s="283" t="s">
        <v>11</v>
      </c>
      <c r="L11" s="277">
        <v>1023.2757201321919</v>
      </c>
      <c r="M11" s="277">
        <v>-1014.0724901522084</v>
      </c>
      <c r="N11" s="277">
        <v>-1824.9707233656711</v>
      </c>
      <c r="O11" s="277">
        <v>-1551.5629666355001</v>
      </c>
      <c r="P11" s="277">
        <v>-2624.3639548360998</v>
      </c>
      <c r="Q11" s="277">
        <v>-3811.7426262131448</v>
      </c>
      <c r="R11" s="277">
        <v>-4702.0932143380051</v>
      </c>
      <c r="S11" s="277">
        <v>-3461.5473465859063</v>
      </c>
      <c r="T11" s="259"/>
      <c r="V11" s="277">
        <v>-959.7629973048505</v>
      </c>
      <c r="W11" s="277">
        <v>-1947.3278608794699</v>
      </c>
      <c r="X11" s="277">
        <v>-2920.2239749263754</v>
      </c>
      <c r="Y11" s="277">
        <v>-3461.5473465859063</v>
      </c>
      <c r="Z11" s="277">
        <v>-1184.9382322718423</v>
      </c>
      <c r="AA11" s="277">
        <v>-1861.818968515488</v>
      </c>
      <c r="AB11" s="277"/>
      <c r="AC11" s="277"/>
      <c r="AE11" s="277">
        <f>V11</f>
        <v>-959.7629973048505</v>
      </c>
      <c r="AF11" s="277">
        <f>W11-V11</f>
        <v>-987.56486357461938</v>
      </c>
      <c r="AG11" s="277">
        <f>X11-W11</f>
        <v>-972.8961140469055</v>
      </c>
      <c r="AH11" s="277">
        <f>Y11-X11</f>
        <v>-541.32337165953095</v>
      </c>
      <c r="AI11" s="277">
        <f>Z11</f>
        <v>-1184.9382322718423</v>
      </c>
      <c r="AJ11" s="277">
        <f t="shared" si="6"/>
        <v>-676.88073624364574</v>
      </c>
      <c r="AK11" s="277"/>
      <c r="AL11" s="277"/>
    </row>
    <row r="12" spans="1:39" ht="7.5" customHeight="1" x14ac:dyDescent="0.35">
      <c r="B12" s="12"/>
      <c r="C12" s="248"/>
      <c r="D12" s="276"/>
      <c r="E12" s="276"/>
      <c r="F12" s="276"/>
      <c r="G12" s="276"/>
      <c r="H12" s="276"/>
      <c r="I12" s="276"/>
      <c r="J12" s="276"/>
      <c r="K12" s="276"/>
      <c r="L12" s="259"/>
      <c r="M12" s="259"/>
      <c r="N12" s="259"/>
      <c r="O12" s="259"/>
      <c r="P12" s="259"/>
      <c r="Q12" s="259"/>
      <c r="R12" s="259"/>
      <c r="S12" s="259"/>
      <c r="T12" s="259"/>
      <c r="V12" s="259"/>
      <c r="W12" s="259"/>
      <c r="X12" s="259"/>
      <c r="Y12" s="259"/>
      <c r="Z12" s="259"/>
      <c r="AA12" s="259"/>
      <c r="AB12" s="259"/>
      <c r="AC12" s="259"/>
      <c r="AE12" s="259"/>
      <c r="AF12" s="259"/>
      <c r="AG12" s="259"/>
      <c r="AH12" s="259"/>
      <c r="AI12" s="259"/>
      <c r="AJ12" s="259">
        <f t="shared" si="6"/>
        <v>0</v>
      </c>
      <c r="AK12" s="259"/>
      <c r="AL12" s="259"/>
    </row>
    <row r="13" spans="1:39" x14ac:dyDescent="0.35">
      <c r="B13" s="14" t="s">
        <v>59</v>
      </c>
      <c r="C13" s="276" t="s">
        <v>11</v>
      </c>
      <c r="D13" s="276" t="s">
        <v>11</v>
      </c>
      <c r="E13" s="276" t="s">
        <v>11</v>
      </c>
      <c r="F13" s="276" t="s">
        <v>11</v>
      </c>
      <c r="G13" s="276" t="s">
        <v>11</v>
      </c>
      <c r="H13" s="276" t="s">
        <v>11</v>
      </c>
      <c r="I13" s="276" t="s">
        <v>11</v>
      </c>
      <c r="J13" s="276" t="s">
        <v>11</v>
      </c>
      <c r="K13" s="276" t="s">
        <v>11</v>
      </c>
      <c r="L13" s="259">
        <v>33.969420076649897</v>
      </c>
      <c r="M13" s="259">
        <v>602.25343099187489</v>
      </c>
      <c r="N13" s="259">
        <v>-64.858070641804773</v>
      </c>
      <c r="O13" s="259">
        <v>-48.181337778899987</v>
      </c>
      <c r="P13" s="259">
        <v>717.28121252389985</v>
      </c>
      <c r="Q13" s="259">
        <v>-56.839519369157237</v>
      </c>
      <c r="R13" s="259">
        <v>-383.18636778804853</v>
      </c>
      <c r="S13" s="259">
        <f t="shared" si="0"/>
        <v>528.22155767639288</v>
      </c>
      <c r="T13" s="259"/>
      <c r="V13" s="259">
        <v>-244.84614295307586</v>
      </c>
      <c r="W13" s="259">
        <v>-399.37334930630499</v>
      </c>
      <c r="X13" s="259">
        <v>-503.60238515269094</v>
      </c>
      <c r="Y13" s="259">
        <v>528.22155767639288</v>
      </c>
      <c r="Z13" s="259">
        <v>-142.58579020910196</v>
      </c>
      <c r="AA13" s="259">
        <v>-559.90196631726519</v>
      </c>
      <c r="AB13" s="259"/>
      <c r="AC13" s="259"/>
      <c r="AE13" s="259">
        <f t="shared" si="1"/>
        <v>-244.84614295307586</v>
      </c>
      <c r="AF13" s="259">
        <f t="shared" si="2"/>
        <v>-154.52720635322913</v>
      </c>
      <c r="AG13" s="259">
        <f t="shared" si="3"/>
        <v>-104.22903584638595</v>
      </c>
      <c r="AH13" s="259">
        <f t="shared" si="4"/>
        <v>1031.8239428290838</v>
      </c>
      <c r="AI13" s="259">
        <f t="shared" si="5"/>
        <v>-142.58579020910196</v>
      </c>
      <c r="AJ13" s="259">
        <f t="shared" si="6"/>
        <v>-417.31617610816323</v>
      </c>
      <c r="AK13" s="259"/>
      <c r="AL13" s="259"/>
    </row>
    <row r="14" spans="1:39" x14ac:dyDescent="0.35">
      <c r="B14" s="14" t="s">
        <v>396</v>
      </c>
      <c r="C14" s="276" t="s">
        <v>11</v>
      </c>
      <c r="D14" s="276" t="s">
        <v>11</v>
      </c>
      <c r="E14" s="276" t="s">
        <v>11</v>
      </c>
      <c r="F14" s="276" t="s">
        <v>11</v>
      </c>
      <c r="G14" s="276" t="s">
        <v>11</v>
      </c>
      <c r="H14" s="276" t="s">
        <v>11</v>
      </c>
      <c r="I14" s="276" t="s">
        <v>11</v>
      </c>
      <c r="J14" s="276" t="s">
        <v>11</v>
      </c>
      <c r="K14" s="276" t="s">
        <v>11</v>
      </c>
      <c r="L14" s="259">
        <v>-690.92443429999992</v>
      </c>
      <c r="M14" s="259">
        <v>-690.80473429000006</v>
      </c>
      <c r="N14" s="259">
        <v>-690.96261991999995</v>
      </c>
      <c r="O14" s="259">
        <v>-691.02619505999996</v>
      </c>
      <c r="P14" s="259">
        <v>-749.76342149000004</v>
      </c>
      <c r="Q14" s="259">
        <v>-749.80229226000461</v>
      </c>
      <c r="R14" s="259">
        <v>-791.42703683000161</v>
      </c>
      <c r="S14" s="259">
        <f t="shared" si="0"/>
        <v>-811.70350349996568</v>
      </c>
      <c r="T14" s="259"/>
      <c r="V14" s="259">
        <v>0</v>
      </c>
      <c r="W14" s="259">
        <v>-812</v>
      </c>
      <c r="X14" s="259">
        <v>-812</v>
      </c>
      <c r="Y14" s="259">
        <v>-811.70350349996568</v>
      </c>
      <c r="Z14" s="259">
        <v>0</v>
      </c>
      <c r="AA14" s="259">
        <v>-826.50220939999144</v>
      </c>
      <c r="AB14" s="259"/>
      <c r="AC14" s="259"/>
      <c r="AE14" s="259">
        <f t="shared" si="1"/>
        <v>0</v>
      </c>
      <c r="AF14" s="259">
        <f t="shared" si="2"/>
        <v>-812</v>
      </c>
      <c r="AG14" s="259">
        <f t="shared" si="3"/>
        <v>0</v>
      </c>
      <c r="AH14" s="259">
        <f t="shared" si="4"/>
        <v>0.29649650003432271</v>
      </c>
      <c r="AI14" s="259">
        <f t="shared" si="5"/>
        <v>0</v>
      </c>
      <c r="AJ14" s="259">
        <f t="shared" si="6"/>
        <v>-826.50220939999144</v>
      </c>
      <c r="AK14" s="259"/>
      <c r="AL14" s="259"/>
    </row>
    <row r="15" spans="1:39" x14ac:dyDescent="0.35">
      <c r="B15" s="14" t="s">
        <v>397</v>
      </c>
      <c r="C15" s="276" t="s">
        <v>11</v>
      </c>
      <c r="D15" s="276" t="s">
        <v>11</v>
      </c>
      <c r="E15" s="276" t="s">
        <v>11</v>
      </c>
      <c r="F15" s="276" t="s">
        <v>11</v>
      </c>
      <c r="G15" s="276" t="s">
        <v>11</v>
      </c>
      <c r="H15" s="276" t="s">
        <v>11</v>
      </c>
      <c r="I15" s="276" t="s">
        <v>11</v>
      </c>
      <c r="J15" s="276" t="s">
        <v>11</v>
      </c>
      <c r="K15" s="276" t="s">
        <v>11</v>
      </c>
      <c r="L15" s="259">
        <v>617.69847673488903</v>
      </c>
      <c r="M15" s="259">
        <v>-13.482332194797985</v>
      </c>
      <c r="N15" s="259">
        <v>-49.471317617774005</v>
      </c>
      <c r="O15" s="259">
        <v>619.87844860339999</v>
      </c>
      <c r="P15" s="259">
        <v>-299.88756923049999</v>
      </c>
      <c r="Q15" s="259">
        <v>-320.93729266201728</v>
      </c>
      <c r="R15" s="259">
        <v>7.1375334410725344</v>
      </c>
      <c r="S15" s="259">
        <f t="shared" si="0"/>
        <v>127.66258721797931</v>
      </c>
      <c r="T15" s="259"/>
      <c r="V15" s="259">
        <v>-52.875436796991622</v>
      </c>
      <c r="W15" s="259">
        <v>47.059971452918859</v>
      </c>
      <c r="X15" s="259">
        <v>127.50174490049122</v>
      </c>
      <c r="Y15" s="259">
        <v>127.66258721797931</v>
      </c>
      <c r="Z15" s="259">
        <v>55.498943560505381</v>
      </c>
      <c r="AA15" s="259">
        <v>251.37216397222235</v>
      </c>
      <c r="AB15" s="259"/>
      <c r="AC15" s="259"/>
      <c r="AE15" s="259">
        <f t="shared" si="1"/>
        <v>-52.875436796991622</v>
      </c>
      <c r="AF15" s="259">
        <f t="shared" si="2"/>
        <v>99.935408249910481</v>
      </c>
      <c r="AG15" s="259">
        <f t="shared" si="3"/>
        <v>80.441773447572359</v>
      </c>
      <c r="AH15" s="259">
        <f t="shared" si="4"/>
        <v>0.16084231748808975</v>
      </c>
      <c r="AI15" s="259">
        <f t="shared" si="5"/>
        <v>55.498943560505381</v>
      </c>
      <c r="AJ15" s="259">
        <f t="shared" si="6"/>
        <v>195.87322041171697</v>
      </c>
      <c r="AK15" s="259"/>
      <c r="AL15" s="259"/>
      <c r="AM15" s="184"/>
    </row>
    <row r="16" spans="1:39" x14ac:dyDescent="0.35">
      <c r="B16" s="14" t="s">
        <v>398</v>
      </c>
      <c r="C16" s="276" t="s">
        <v>11</v>
      </c>
      <c r="D16" s="276" t="s">
        <v>11</v>
      </c>
      <c r="E16" s="276" t="s">
        <v>11</v>
      </c>
      <c r="F16" s="276" t="s">
        <v>11</v>
      </c>
      <c r="G16" s="276" t="s">
        <v>11</v>
      </c>
      <c r="H16" s="276" t="s">
        <v>11</v>
      </c>
      <c r="I16" s="276" t="s">
        <v>11</v>
      </c>
      <c r="J16" s="276" t="s">
        <v>11</v>
      </c>
      <c r="K16" s="276" t="s">
        <v>11</v>
      </c>
      <c r="L16" s="259">
        <v>-494.33058638599721</v>
      </c>
      <c r="M16" s="259">
        <v>-314.58681772756609</v>
      </c>
      <c r="N16" s="259">
        <v>200.46235762311693</v>
      </c>
      <c r="O16" s="259">
        <v>840.76360135394509</v>
      </c>
      <c r="P16" s="259">
        <v>2367.9411058329079</v>
      </c>
      <c r="Q16" s="259">
        <v>2.969052988507201</v>
      </c>
      <c r="R16" s="259">
        <v>1971.8100875589862</v>
      </c>
      <c r="S16" s="259">
        <f t="shared" si="0"/>
        <v>514.14415317759176</v>
      </c>
      <c r="T16" s="259"/>
      <c r="V16" s="259">
        <v>10.063742033795506</v>
      </c>
      <c r="W16" s="259">
        <v>-3.5563445147365655</v>
      </c>
      <c r="X16" s="259">
        <v>501.99389012530332</v>
      </c>
      <c r="Y16" s="259">
        <v>514.14415317759176</v>
      </c>
      <c r="Z16" s="259">
        <v>-55.79819088326235</v>
      </c>
      <c r="AA16" s="259">
        <v>-127.16468929177177</v>
      </c>
      <c r="AB16" s="259"/>
      <c r="AC16" s="259"/>
      <c r="AE16" s="259">
        <f t="shared" si="1"/>
        <v>10.063742033795506</v>
      </c>
      <c r="AF16" s="259">
        <f t="shared" si="2"/>
        <v>-13.620086548532072</v>
      </c>
      <c r="AG16" s="259">
        <f t="shared" si="3"/>
        <v>505.55023464003989</v>
      </c>
      <c r="AH16" s="259">
        <f t="shared" si="4"/>
        <v>12.150263052288437</v>
      </c>
      <c r="AI16" s="259">
        <f t="shared" si="5"/>
        <v>-55.79819088326235</v>
      </c>
      <c r="AJ16" s="259">
        <f t="shared" si="6"/>
        <v>-71.366498408509415</v>
      </c>
      <c r="AK16" s="259"/>
      <c r="AL16" s="259"/>
    </row>
    <row r="17" spans="1:38" x14ac:dyDescent="0.35">
      <c r="B17" s="72" t="s">
        <v>62</v>
      </c>
      <c r="C17" s="283">
        <f>-('Balance Sheet'!J70-'Balance Sheet'!I70)</f>
        <v>-2228.9208859999999</v>
      </c>
      <c r="D17" s="283">
        <f>-('Balance Sheet'!K70-'Balance Sheet'!J70)</f>
        <v>-111.9167809999999</v>
      </c>
      <c r="E17" s="283">
        <f>-('Balance Sheet'!L70-'Balance Sheet'!K70)</f>
        <v>-2213.7501359999987</v>
      </c>
      <c r="F17" s="283">
        <f>-('Balance Sheet'!M70-'Balance Sheet'!L70)</f>
        <v>-633.02830899999935</v>
      </c>
      <c r="G17" s="283">
        <f>-('Balance Sheet'!N70-'Balance Sheet'!M70)</f>
        <v>-1353.4107610000028</v>
      </c>
      <c r="H17" s="283">
        <f>-('Balance Sheet'!O70-'Balance Sheet'!N70)</f>
        <v>1149.9927280000011</v>
      </c>
      <c r="I17" s="283">
        <f>-('Balance Sheet'!P70-'Balance Sheet'!O70)</f>
        <v>40.914701353216515</v>
      </c>
      <c r="J17" s="283">
        <f>-('Balance Sheet'!Q70-'Balance Sheet'!P70)</f>
        <v>-338.63279435321601</v>
      </c>
      <c r="K17" s="283">
        <f>-('Balance Sheet'!R70-'Balance Sheet'!Q70)</f>
        <v>1458</v>
      </c>
      <c r="L17" s="283">
        <v>2030.9811276026717</v>
      </c>
      <c r="M17" s="277">
        <v>422.49096647884119</v>
      </c>
      <c r="N17" s="277">
        <v>-346.90367017414866</v>
      </c>
      <c r="O17" s="277">
        <v>1584.1656492267</v>
      </c>
      <c r="P17" s="277">
        <v>677.57326282060012</v>
      </c>
      <c r="Q17" s="277">
        <v>-1657.4893711563634</v>
      </c>
      <c r="R17" s="277">
        <v>-2096.7898777552155</v>
      </c>
      <c r="S17" s="277">
        <f t="shared" si="0"/>
        <v>-245.9074266312995</v>
      </c>
      <c r="T17" s="268"/>
      <c r="V17" s="277">
        <v>-597.51151926407499</v>
      </c>
      <c r="W17" s="277">
        <v>-2087.0942463244223</v>
      </c>
      <c r="X17" s="277">
        <v>-2023.6343654328725</v>
      </c>
      <c r="Y17" s="277">
        <v>-245.9074266312995</v>
      </c>
      <c r="Z17" s="277">
        <v>-577.67634626228971</v>
      </c>
      <c r="AA17" s="277">
        <v>-1651.0290181454488</v>
      </c>
      <c r="AB17" s="277"/>
      <c r="AC17" s="277"/>
      <c r="AE17" s="277">
        <f t="shared" si="1"/>
        <v>-597.51151926407499</v>
      </c>
      <c r="AF17" s="277">
        <f t="shared" si="2"/>
        <v>-1489.5827270603472</v>
      </c>
      <c r="AG17" s="277">
        <f t="shared" si="3"/>
        <v>63.459880891549801</v>
      </c>
      <c r="AH17" s="277">
        <f t="shared" si="4"/>
        <v>1777.7269388015729</v>
      </c>
      <c r="AI17" s="277">
        <f t="shared" si="5"/>
        <v>-577.67634626228971</v>
      </c>
      <c r="AJ17" s="277">
        <f>AA17-Z17</f>
        <v>-1073.352671883159</v>
      </c>
      <c r="AK17" s="277"/>
      <c r="AL17" s="277"/>
    </row>
    <row r="18" spans="1:38" x14ac:dyDescent="0.35">
      <c r="B18" s="10"/>
      <c r="C18" s="259"/>
      <c r="D18" s="259"/>
      <c r="E18" s="259"/>
      <c r="F18" s="259"/>
      <c r="G18" s="259"/>
      <c r="H18" s="259"/>
      <c r="I18" s="259"/>
      <c r="J18" s="259"/>
      <c r="K18" s="259"/>
      <c r="L18" s="259"/>
      <c r="M18" s="259"/>
      <c r="N18" s="259"/>
      <c r="O18" s="259"/>
    </row>
    <row r="19" spans="1:38" x14ac:dyDescent="0.35">
      <c r="B19" s="163" t="s">
        <v>399</v>
      </c>
      <c r="C19" s="235">
        <v>2008</v>
      </c>
      <c r="D19" s="235">
        <v>2009</v>
      </c>
      <c r="E19" s="235">
        <v>2010</v>
      </c>
      <c r="F19" s="235">
        <v>2011</v>
      </c>
      <c r="G19" s="235">
        <v>2012</v>
      </c>
      <c r="H19" s="235">
        <v>2013</v>
      </c>
      <c r="I19" s="235">
        <v>2014</v>
      </c>
      <c r="J19" s="235">
        <v>2015</v>
      </c>
      <c r="K19" s="235">
        <v>2016</v>
      </c>
      <c r="L19" s="235">
        <v>2017</v>
      </c>
      <c r="M19" s="235">
        <v>2018</v>
      </c>
      <c r="N19" s="235">
        <v>2019</v>
      </c>
      <c r="O19" s="235">
        <v>2020</v>
      </c>
      <c r="P19" s="235">
        <v>2021</v>
      </c>
      <c r="Q19" s="235">
        <v>2022</v>
      </c>
      <c r="R19" s="235">
        <v>2023</v>
      </c>
      <c r="S19" s="236">
        <v>2024</v>
      </c>
      <c r="T19" s="237">
        <v>2025</v>
      </c>
      <c r="V19" s="238" t="s">
        <v>3</v>
      </c>
      <c r="W19" s="238" t="s">
        <v>4</v>
      </c>
      <c r="X19" s="238" t="s">
        <v>5</v>
      </c>
      <c r="Y19" s="238">
        <v>2024</v>
      </c>
      <c r="Z19" s="239" t="s">
        <v>282</v>
      </c>
      <c r="AA19" s="239" t="s">
        <v>283</v>
      </c>
      <c r="AB19" s="239" t="s">
        <v>284</v>
      </c>
      <c r="AC19" s="239">
        <v>2025</v>
      </c>
      <c r="AE19" s="238" t="s">
        <v>3</v>
      </c>
      <c r="AF19" s="238" t="s">
        <v>17</v>
      </c>
      <c r="AG19" s="238" t="s">
        <v>18</v>
      </c>
      <c r="AH19" s="238" t="s">
        <v>19</v>
      </c>
      <c r="AI19" s="239" t="s">
        <v>282</v>
      </c>
      <c r="AJ19" s="239" t="s">
        <v>285</v>
      </c>
      <c r="AK19" s="239" t="s">
        <v>286</v>
      </c>
      <c r="AL19" s="239" t="s">
        <v>287</v>
      </c>
    </row>
    <row r="20" spans="1:38" x14ac:dyDescent="0.35">
      <c r="B20" s="2" t="s">
        <v>400</v>
      </c>
      <c r="C20" s="268">
        <v>2838.5679003598548</v>
      </c>
      <c r="D20" s="268">
        <v>2556.2719248207072</v>
      </c>
      <c r="E20" s="268">
        <v>1972.9430876344218</v>
      </c>
      <c r="F20" s="268">
        <v>1408.2248886428215</v>
      </c>
      <c r="G20" s="268">
        <v>1318.6498632272883</v>
      </c>
      <c r="H20" s="268">
        <v>1277.222878656105</v>
      </c>
      <c r="I20" s="268">
        <v>1248.5960764525003</v>
      </c>
      <c r="J20" s="268">
        <v>1184</v>
      </c>
      <c r="K20" s="268">
        <v>1267</v>
      </c>
      <c r="L20" s="268">
        <v>1017</v>
      </c>
      <c r="M20" s="268">
        <v>1394</v>
      </c>
      <c r="N20" s="268">
        <v>1724</v>
      </c>
      <c r="O20" s="268">
        <v>2401</v>
      </c>
      <c r="P20" s="268">
        <v>2923.0970140941999</v>
      </c>
      <c r="Q20" s="268">
        <v>3903</v>
      </c>
      <c r="R20" s="268">
        <v>5202.5939593110688</v>
      </c>
      <c r="S20" s="268">
        <f t="shared" ref="S20:S26" si="7">Y20</f>
        <v>4117.6672652685684</v>
      </c>
      <c r="T20" s="268"/>
      <c r="V20" s="268">
        <v>981.49522155007696</v>
      </c>
      <c r="W20" s="268">
        <v>1923.4865554753144</v>
      </c>
      <c r="X20" s="268">
        <v>2870.1151150319329</v>
      </c>
      <c r="Y20" s="268">
        <v>4117.6672652685684</v>
      </c>
      <c r="Z20" s="268">
        <v>755.10191748317163</v>
      </c>
      <c r="AA20" s="268">
        <v>1456.9831437537755</v>
      </c>
      <c r="AB20" s="268"/>
      <c r="AC20" s="268"/>
      <c r="AE20" s="268">
        <f t="shared" ref="AE20:AE26" si="8">V20</f>
        <v>981.49522155007696</v>
      </c>
      <c r="AF20" s="268">
        <f t="shared" ref="AF20:AH26" si="9">W20-V20</f>
        <v>941.99133392523743</v>
      </c>
      <c r="AG20" s="268">
        <f t="shared" si="9"/>
        <v>946.62855955661848</v>
      </c>
      <c r="AH20" s="268">
        <f t="shared" si="9"/>
        <v>1247.5521502366355</v>
      </c>
      <c r="AI20" s="268">
        <f t="shared" ref="AI20:AI26" si="10">Z20</f>
        <v>755.10191748317163</v>
      </c>
      <c r="AJ20" s="268">
        <f>AA20-Z20</f>
        <v>701.88122627060386</v>
      </c>
      <c r="AK20" s="268"/>
      <c r="AL20" s="268"/>
    </row>
    <row r="21" spans="1:38" x14ac:dyDescent="0.35">
      <c r="B21" s="3" t="s">
        <v>60</v>
      </c>
      <c r="C21" s="259" t="s">
        <v>11</v>
      </c>
      <c r="D21" s="259" t="s">
        <v>11</v>
      </c>
      <c r="E21" s="259" t="s">
        <v>11</v>
      </c>
      <c r="F21" s="259" t="s">
        <v>11</v>
      </c>
      <c r="G21" s="259" t="s">
        <v>11</v>
      </c>
      <c r="H21" s="259" t="s">
        <v>11</v>
      </c>
      <c r="I21" s="259" t="s">
        <v>11</v>
      </c>
      <c r="J21" s="259" t="s">
        <v>11</v>
      </c>
      <c r="K21" s="259" t="s">
        <v>11</v>
      </c>
      <c r="L21" s="276" t="s">
        <v>11</v>
      </c>
      <c r="M21" s="259">
        <f>M20-M22</f>
        <v>1320.6105401188063</v>
      </c>
      <c r="N21" s="259">
        <f>N20-N22</f>
        <v>1139.0565681164353</v>
      </c>
      <c r="O21" s="259">
        <v>2111.6068095633914</v>
      </c>
      <c r="P21" s="259">
        <v>2607.4264206236321</v>
      </c>
      <c r="Q21" s="259">
        <v>3563.133195680397</v>
      </c>
      <c r="R21" s="259">
        <v>4687.8276423426223</v>
      </c>
      <c r="S21" s="259">
        <f t="shared" si="7"/>
        <v>3637.3142686688061</v>
      </c>
      <c r="T21" s="259"/>
      <c r="V21" s="259">
        <v>883.65265776060744</v>
      </c>
      <c r="W21" s="259">
        <v>1706.7282293943442</v>
      </c>
      <c r="X21" s="259">
        <v>2545.2468156151485</v>
      </c>
      <c r="Y21" s="259">
        <v>3637.3142686688061</v>
      </c>
      <c r="Z21" s="259">
        <v>660.08107095880746</v>
      </c>
      <c r="AA21" s="259">
        <v>1203.4241773085348</v>
      </c>
      <c r="AB21" s="259"/>
      <c r="AC21" s="259"/>
      <c r="AE21" s="259">
        <f t="shared" si="8"/>
        <v>883.65265776060744</v>
      </c>
      <c r="AF21" s="259">
        <f t="shared" si="9"/>
        <v>823.07557163373679</v>
      </c>
      <c r="AG21" s="259">
        <f t="shared" si="9"/>
        <v>838.51858622080431</v>
      </c>
      <c r="AH21" s="259">
        <f t="shared" si="9"/>
        <v>1092.0674530536576</v>
      </c>
      <c r="AI21" s="259">
        <f t="shared" si="10"/>
        <v>660.08107095880746</v>
      </c>
      <c r="AJ21" s="259">
        <f t="shared" ref="AJ21:AJ26" si="11">AA21-Z21</f>
        <v>543.34310634972735</v>
      </c>
      <c r="AK21" s="259"/>
      <c r="AL21" s="259"/>
    </row>
    <row r="22" spans="1:38" x14ac:dyDescent="0.35">
      <c r="B22" s="3" t="s">
        <v>104</v>
      </c>
      <c r="C22" s="259" t="s">
        <v>11</v>
      </c>
      <c r="D22" s="259" t="s">
        <v>11</v>
      </c>
      <c r="E22" s="259" t="s">
        <v>11</v>
      </c>
      <c r="F22" s="259" t="s">
        <v>11</v>
      </c>
      <c r="G22" s="259" t="s">
        <v>11</v>
      </c>
      <c r="H22" s="259" t="s">
        <v>11</v>
      </c>
      <c r="I22" s="259" t="s">
        <v>11</v>
      </c>
      <c r="J22" s="259" t="s">
        <v>11</v>
      </c>
      <c r="K22" s="259" t="s">
        <v>11</v>
      </c>
      <c r="L22" s="276" t="s">
        <v>11</v>
      </c>
      <c r="M22" s="259">
        <v>73.389459881193758</v>
      </c>
      <c r="N22" s="259">
        <v>584.94343188356481</v>
      </c>
      <c r="O22" s="259">
        <v>289.39319043660856</v>
      </c>
      <c r="P22" s="259">
        <v>315.67059347056784</v>
      </c>
      <c r="Q22" s="259">
        <v>339.89544548577265</v>
      </c>
      <c r="R22" s="259">
        <v>514.7663169684464</v>
      </c>
      <c r="S22" s="259">
        <f t="shared" si="7"/>
        <v>480.35299659976204</v>
      </c>
      <c r="T22" s="259"/>
      <c r="V22" s="259">
        <v>97.842563789469494</v>
      </c>
      <c r="W22" s="259">
        <v>216.75832608097011</v>
      </c>
      <c r="X22" s="259">
        <v>324.86829941678428</v>
      </c>
      <c r="Y22" s="259">
        <v>480.35299659976204</v>
      </c>
      <c r="Z22" s="259">
        <v>95.02084652436416</v>
      </c>
      <c r="AA22" s="259">
        <v>253.55896644524063</v>
      </c>
      <c r="AB22" s="259"/>
      <c r="AC22" s="259"/>
      <c r="AE22" s="259">
        <f t="shared" si="8"/>
        <v>97.842563789469494</v>
      </c>
      <c r="AF22" s="259">
        <f t="shared" si="9"/>
        <v>118.91576229150061</v>
      </c>
      <c r="AG22" s="259">
        <f t="shared" si="9"/>
        <v>108.10997333581417</v>
      </c>
      <c r="AH22" s="259">
        <f t="shared" si="9"/>
        <v>155.48469718297775</v>
      </c>
      <c r="AI22" s="259">
        <f t="shared" si="10"/>
        <v>95.02084652436416</v>
      </c>
      <c r="AJ22" s="259">
        <f t="shared" si="11"/>
        <v>158.53811992087645</v>
      </c>
      <c r="AK22" s="259"/>
      <c r="AL22" s="259"/>
    </row>
    <row r="23" spans="1:38" x14ac:dyDescent="0.35">
      <c r="B23" s="2" t="s">
        <v>401</v>
      </c>
      <c r="C23" s="268">
        <v>779.61875058468934</v>
      </c>
      <c r="D23" s="268">
        <v>678.46766284025091</v>
      </c>
      <c r="E23" s="268">
        <v>694.39768017097515</v>
      </c>
      <c r="F23" s="268">
        <v>752.39866069653613</v>
      </c>
      <c r="G23" s="268">
        <v>692.00112735814605</v>
      </c>
      <c r="H23" s="268">
        <v>656.47629539123625</v>
      </c>
      <c r="I23" s="268">
        <v>623.05136529540016</v>
      </c>
      <c r="J23" s="268">
        <v>604</v>
      </c>
      <c r="K23" s="268">
        <v>697</v>
      </c>
      <c r="L23" s="268">
        <v>708</v>
      </c>
      <c r="M23" s="268">
        <v>637</v>
      </c>
      <c r="N23" s="268">
        <v>535</v>
      </c>
      <c r="O23" s="268">
        <v>508</v>
      </c>
      <c r="P23" s="268">
        <v>569.78156125116811</v>
      </c>
      <c r="Q23" s="268">
        <v>656</v>
      </c>
      <c r="R23" s="268">
        <v>645.34141559143416</v>
      </c>
      <c r="S23" s="268">
        <f t="shared" si="7"/>
        <v>627.78419253277173</v>
      </c>
      <c r="T23" s="268"/>
      <c r="V23" s="268">
        <v>135.56430481896226</v>
      </c>
      <c r="W23" s="268">
        <v>275.42665860907692</v>
      </c>
      <c r="X23" s="268">
        <v>447.513202523014</v>
      </c>
      <c r="Y23" s="268">
        <v>627.78419253277173</v>
      </c>
      <c r="Z23" s="268">
        <v>121.42300224444062</v>
      </c>
      <c r="AA23" s="268">
        <v>242.34288309412429</v>
      </c>
      <c r="AB23" s="268"/>
      <c r="AC23" s="268"/>
      <c r="AE23" s="268">
        <f t="shared" si="8"/>
        <v>135.56430481896226</v>
      </c>
      <c r="AF23" s="268">
        <f t="shared" si="9"/>
        <v>139.86235379011467</v>
      </c>
      <c r="AG23" s="268">
        <f t="shared" si="9"/>
        <v>172.08654391393708</v>
      </c>
      <c r="AH23" s="268">
        <f t="shared" si="9"/>
        <v>180.27099000975772</v>
      </c>
      <c r="AI23" s="268">
        <f t="shared" si="10"/>
        <v>121.42300224444062</v>
      </c>
      <c r="AJ23" s="268">
        <f t="shared" si="11"/>
        <v>120.91988084968366</v>
      </c>
      <c r="AK23" s="268"/>
      <c r="AL23" s="268"/>
    </row>
    <row r="24" spans="1:38" x14ac:dyDescent="0.35">
      <c r="B24" s="3" t="s">
        <v>60</v>
      </c>
      <c r="C24" s="259" t="s">
        <v>11</v>
      </c>
      <c r="D24" s="259" t="s">
        <v>11</v>
      </c>
      <c r="E24" s="259" t="s">
        <v>11</v>
      </c>
      <c r="F24" s="259" t="s">
        <v>11</v>
      </c>
      <c r="G24" s="259" t="s">
        <v>11</v>
      </c>
      <c r="H24" s="259" t="s">
        <v>11</v>
      </c>
      <c r="I24" s="259" t="s">
        <v>11</v>
      </c>
      <c r="J24" s="259" t="s">
        <v>11</v>
      </c>
      <c r="K24" s="259" t="s">
        <v>11</v>
      </c>
      <c r="L24" s="276" t="s">
        <v>11</v>
      </c>
      <c r="M24" s="259">
        <f>M23-M25</f>
        <v>209.11527351388759</v>
      </c>
      <c r="N24" s="259">
        <f>N23-N25</f>
        <v>209.18958092881854</v>
      </c>
      <c r="O24" s="259">
        <v>174</v>
      </c>
      <c r="P24" s="259">
        <v>136.13781781472039</v>
      </c>
      <c r="Q24" s="259">
        <v>156.74463037341204</v>
      </c>
      <c r="R24" s="259">
        <v>183.47609054327228</v>
      </c>
      <c r="S24" s="259">
        <f t="shared" si="7"/>
        <v>171.92347984318241</v>
      </c>
      <c r="T24" s="259"/>
      <c r="V24" s="259">
        <v>23.139386863392655</v>
      </c>
      <c r="W24" s="259">
        <v>50.983857766504443</v>
      </c>
      <c r="X24" s="259">
        <v>105.7563654030902</v>
      </c>
      <c r="Y24" s="259">
        <v>171.92347984318241</v>
      </c>
      <c r="Z24" s="259">
        <v>24.350962930721209</v>
      </c>
      <c r="AA24" s="259">
        <v>52.065948084039817</v>
      </c>
      <c r="AB24" s="259"/>
      <c r="AC24" s="259"/>
      <c r="AE24" s="259">
        <f t="shared" si="8"/>
        <v>23.139386863392655</v>
      </c>
      <c r="AF24" s="259">
        <f t="shared" si="9"/>
        <v>27.844470903111787</v>
      </c>
      <c r="AG24" s="259">
        <f t="shared" si="9"/>
        <v>54.772507636585757</v>
      </c>
      <c r="AH24" s="259">
        <f t="shared" si="9"/>
        <v>66.167114440092206</v>
      </c>
      <c r="AI24" s="259">
        <f t="shared" si="10"/>
        <v>24.350962930721209</v>
      </c>
      <c r="AJ24" s="259">
        <f t="shared" si="11"/>
        <v>27.714985153318608</v>
      </c>
      <c r="AK24" s="259"/>
      <c r="AL24" s="259"/>
    </row>
    <row r="25" spans="1:38" x14ac:dyDescent="0.35">
      <c r="B25" s="3" t="s">
        <v>104</v>
      </c>
      <c r="C25" s="259" t="s">
        <v>11</v>
      </c>
      <c r="D25" s="259" t="s">
        <v>11</v>
      </c>
      <c r="E25" s="259" t="s">
        <v>11</v>
      </c>
      <c r="F25" s="259" t="s">
        <v>11</v>
      </c>
      <c r="G25" s="259" t="s">
        <v>11</v>
      </c>
      <c r="H25" s="259" t="s">
        <v>11</v>
      </c>
      <c r="I25" s="259" t="s">
        <v>11</v>
      </c>
      <c r="J25" s="259" t="s">
        <v>11</v>
      </c>
      <c r="K25" s="259" t="s">
        <v>11</v>
      </c>
      <c r="L25" s="276" t="s">
        <v>11</v>
      </c>
      <c r="M25" s="259">
        <v>427.88472648611241</v>
      </c>
      <c r="N25" s="259">
        <v>325.81041907118146</v>
      </c>
      <c r="O25" s="259">
        <v>334</v>
      </c>
      <c r="P25" s="259">
        <v>433.64374343644772</v>
      </c>
      <c r="Q25" s="259">
        <v>497.99337046017843</v>
      </c>
      <c r="R25" s="259">
        <v>461.86532504816188</v>
      </c>
      <c r="S25" s="259">
        <f t="shared" si="7"/>
        <v>455.86071268958932</v>
      </c>
      <c r="T25" s="259"/>
      <c r="V25" s="259">
        <v>112.4249179555696</v>
      </c>
      <c r="W25" s="259">
        <v>224.44280084257247</v>
      </c>
      <c r="X25" s="259">
        <v>341.75683711992377</v>
      </c>
      <c r="Y25" s="259">
        <v>455.86071268958932</v>
      </c>
      <c r="Z25" s="259">
        <v>97.072039313719415</v>
      </c>
      <c r="AA25" s="259">
        <v>190.27693501008446</v>
      </c>
      <c r="AB25" s="259"/>
      <c r="AC25" s="259"/>
      <c r="AE25" s="259">
        <f t="shared" si="8"/>
        <v>112.4249179555696</v>
      </c>
      <c r="AF25" s="259">
        <f t="shared" si="9"/>
        <v>112.01788288700287</v>
      </c>
      <c r="AG25" s="259">
        <f t="shared" si="9"/>
        <v>117.31403627735131</v>
      </c>
      <c r="AH25" s="259">
        <f t="shared" si="9"/>
        <v>114.10387556966555</v>
      </c>
      <c r="AI25" s="259">
        <f t="shared" si="10"/>
        <v>97.072039313719415</v>
      </c>
      <c r="AJ25" s="259">
        <f t="shared" si="11"/>
        <v>93.204895696365043</v>
      </c>
      <c r="AK25" s="259"/>
      <c r="AL25" s="259"/>
    </row>
    <row r="26" spans="1:38" s="6" customFormat="1" x14ac:dyDescent="0.35">
      <c r="A26"/>
      <c r="B26" s="75" t="s">
        <v>402</v>
      </c>
      <c r="C26" s="277">
        <v>3618</v>
      </c>
      <c r="D26" s="277">
        <v>3235</v>
      </c>
      <c r="E26" s="277">
        <v>2667</v>
      </c>
      <c r="F26" s="277">
        <v>2161</v>
      </c>
      <c r="G26" s="277">
        <v>2011</v>
      </c>
      <c r="H26" s="277">
        <v>1934</v>
      </c>
      <c r="I26" s="277">
        <v>1871.6474673378293</v>
      </c>
      <c r="J26" s="277">
        <f>J23+J20</f>
        <v>1788</v>
      </c>
      <c r="K26" s="277">
        <f>K23+K20</f>
        <v>1964</v>
      </c>
      <c r="L26" s="277">
        <f>L23+L20</f>
        <v>1725</v>
      </c>
      <c r="M26" s="277">
        <f>M23+M20</f>
        <v>2031</v>
      </c>
      <c r="N26" s="277">
        <f>N23+N20</f>
        <v>2259</v>
      </c>
      <c r="O26" s="277">
        <v>2909</v>
      </c>
      <c r="P26" s="277">
        <v>3492.8785753453676</v>
      </c>
      <c r="Q26" s="277">
        <v>4558.2869751866892</v>
      </c>
      <c r="R26" s="442">
        <v>5847.9353749025022</v>
      </c>
      <c r="S26" s="277">
        <f t="shared" si="7"/>
        <v>4745.4514578013395</v>
      </c>
      <c r="T26" s="268"/>
      <c r="U26" s="230"/>
      <c r="V26" s="277">
        <v>1117.0595263690395</v>
      </c>
      <c r="W26" s="277">
        <v>2198.9132140843922</v>
      </c>
      <c r="X26" s="277">
        <v>3317.6283175549474</v>
      </c>
      <c r="Y26" s="277">
        <v>4745.4514578013395</v>
      </c>
      <c r="Z26" s="277">
        <v>876.52491972761254</v>
      </c>
      <c r="AA26" s="277">
        <v>1699.3260268479005</v>
      </c>
      <c r="AB26" s="277"/>
      <c r="AC26" s="277"/>
      <c r="AD26" s="257"/>
      <c r="AE26" s="277">
        <f t="shared" si="8"/>
        <v>1117.0595263690395</v>
      </c>
      <c r="AF26" s="277">
        <f t="shared" si="9"/>
        <v>1081.8536877153526</v>
      </c>
      <c r="AG26" s="277">
        <f t="shared" si="9"/>
        <v>1118.7151034705553</v>
      </c>
      <c r="AH26" s="277">
        <f t="shared" si="9"/>
        <v>1427.8231402463921</v>
      </c>
      <c r="AI26" s="277">
        <f t="shared" si="10"/>
        <v>876.52491972761254</v>
      </c>
      <c r="AJ26" s="277">
        <f t="shared" si="11"/>
        <v>822.80110712028795</v>
      </c>
      <c r="AK26" s="277"/>
      <c r="AL26" s="277"/>
    </row>
    <row r="27" spans="1:38" x14ac:dyDescent="0.35">
      <c r="B27" s="11"/>
      <c r="C27" s="268"/>
      <c r="D27" s="268"/>
      <c r="E27" s="268"/>
      <c r="F27" s="268"/>
      <c r="G27" s="268"/>
      <c r="H27" s="268"/>
      <c r="I27" s="268"/>
      <c r="J27" s="268"/>
      <c r="K27" s="268"/>
      <c r="L27" s="268"/>
      <c r="M27" s="259"/>
      <c r="N27" s="259"/>
      <c r="O27" s="259"/>
    </row>
    <row r="28" spans="1:38" x14ac:dyDescent="0.35">
      <c r="B28" s="163" t="s">
        <v>292</v>
      </c>
      <c r="C28" s="235">
        <v>2008</v>
      </c>
      <c r="D28" s="235">
        <v>2009</v>
      </c>
      <c r="E28" s="235">
        <v>2010</v>
      </c>
      <c r="F28" s="235">
        <v>2011</v>
      </c>
      <c r="G28" s="235">
        <v>2012</v>
      </c>
      <c r="H28" s="235">
        <v>2013</v>
      </c>
      <c r="I28" s="235">
        <v>2014</v>
      </c>
      <c r="J28" s="235">
        <v>2015</v>
      </c>
      <c r="K28" s="235">
        <v>2016</v>
      </c>
      <c r="L28" s="235">
        <v>2017</v>
      </c>
      <c r="M28" s="235">
        <v>2018</v>
      </c>
      <c r="N28" s="235">
        <v>2019</v>
      </c>
      <c r="O28" s="235">
        <v>2020</v>
      </c>
      <c r="P28" s="235">
        <v>2021</v>
      </c>
      <c r="Q28" s="235">
        <v>2022</v>
      </c>
      <c r="R28" s="235">
        <v>2023</v>
      </c>
      <c r="S28" s="236">
        <v>2024</v>
      </c>
      <c r="T28" s="237">
        <v>2025</v>
      </c>
      <c r="V28" s="238" t="s">
        <v>3</v>
      </c>
      <c r="W28" s="238" t="s">
        <v>4</v>
      </c>
      <c r="X28" s="238" t="s">
        <v>5</v>
      </c>
      <c r="Y28" s="238">
        <v>2024</v>
      </c>
      <c r="Z28" s="239" t="s">
        <v>282</v>
      </c>
      <c r="AA28" s="239" t="s">
        <v>283</v>
      </c>
      <c r="AB28" s="239" t="s">
        <v>284</v>
      </c>
      <c r="AC28" s="239">
        <v>2025</v>
      </c>
      <c r="AE28" s="238" t="s">
        <v>3</v>
      </c>
      <c r="AF28" s="238" t="s">
        <v>17</v>
      </c>
      <c r="AG28" s="238" t="s">
        <v>18</v>
      </c>
      <c r="AH28" s="238" t="s">
        <v>19</v>
      </c>
      <c r="AI28" s="239" t="s">
        <v>282</v>
      </c>
      <c r="AJ28" s="239" t="s">
        <v>285</v>
      </c>
      <c r="AK28" s="239" t="s">
        <v>286</v>
      </c>
      <c r="AL28" s="239" t="s">
        <v>287</v>
      </c>
    </row>
    <row r="29" spans="1:38" x14ac:dyDescent="0.35">
      <c r="B29" s="12" t="str">
        <f>B26</f>
        <v>Consolidated Capex</v>
      </c>
      <c r="C29" s="276" t="s">
        <v>11</v>
      </c>
      <c r="D29" s="276" t="s">
        <v>11</v>
      </c>
      <c r="E29" s="276" t="s">
        <v>11</v>
      </c>
      <c r="F29" s="276" t="s">
        <v>11</v>
      </c>
      <c r="G29" s="276" t="s">
        <v>11</v>
      </c>
      <c r="H29" s="276" t="s">
        <v>11</v>
      </c>
      <c r="I29" s="276" t="s">
        <v>11</v>
      </c>
      <c r="J29" s="276" t="s">
        <v>11</v>
      </c>
      <c r="K29" s="276" t="s">
        <v>11</v>
      </c>
      <c r="L29" s="276" t="s">
        <v>11</v>
      </c>
      <c r="M29" s="259">
        <f>M26</f>
        <v>2031</v>
      </c>
      <c r="N29" s="259">
        <f t="shared" ref="N29:S29" si="12">N26</f>
        <v>2259</v>
      </c>
      <c r="O29" s="259">
        <f t="shared" si="12"/>
        <v>2909</v>
      </c>
      <c r="P29" s="259">
        <f t="shared" si="12"/>
        <v>3492.8785753453676</v>
      </c>
      <c r="Q29" s="259">
        <f t="shared" si="12"/>
        <v>4558.2869751866892</v>
      </c>
      <c r="R29" s="259">
        <f t="shared" si="12"/>
        <v>5847.9353749025022</v>
      </c>
      <c r="S29" s="259">
        <f t="shared" si="12"/>
        <v>4745.4514578013395</v>
      </c>
      <c r="T29" s="259"/>
      <c r="U29" s="259"/>
      <c r="V29" s="259">
        <f>V26</f>
        <v>1117.0595263690395</v>
      </c>
      <c r="W29" s="259">
        <f t="shared" ref="W29:Z29" si="13">W26</f>
        <v>2198.9132140843922</v>
      </c>
      <c r="X29" s="259">
        <f t="shared" si="13"/>
        <v>3317.6283175549474</v>
      </c>
      <c r="Y29" s="259">
        <f t="shared" si="13"/>
        <v>4745.4514578013395</v>
      </c>
      <c r="Z29" s="259">
        <f t="shared" si="13"/>
        <v>876.52491972761254</v>
      </c>
      <c r="AA29" s="259">
        <f t="shared" ref="AA29" si="14">AA26</f>
        <v>1699.3260268479005</v>
      </c>
      <c r="AB29" s="259"/>
      <c r="AC29" s="259"/>
      <c r="AE29" s="259">
        <f t="shared" ref="AE29:AE35" si="15">V29</f>
        <v>1117.0595263690395</v>
      </c>
      <c r="AF29" s="259">
        <f t="shared" ref="AF29:AH35" si="16">W29-V29</f>
        <v>1081.8536877153526</v>
      </c>
      <c r="AG29" s="259">
        <f t="shared" si="16"/>
        <v>1118.7151034705553</v>
      </c>
      <c r="AH29" s="259">
        <f t="shared" si="16"/>
        <v>1427.8231402463921</v>
      </c>
      <c r="AI29" s="259">
        <f t="shared" ref="AI29:AI35" si="17">Z29</f>
        <v>876.52491972761254</v>
      </c>
      <c r="AJ29" s="259">
        <f>AA29-Z29</f>
        <v>822.80110712028795</v>
      </c>
      <c r="AK29" s="259"/>
      <c r="AL29" s="259"/>
    </row>
    <row r="30" spans="1:38" x14ac:dyDescent="0.35">
      <c r="B30" s="12" t="s">
        <v>403</v>
      </c>
      <c r="C30" s="276" t="s">
        <v>11</v>
      </c>
      <c r="D30" s="276" t="s">
        <v>11</v>
      </c>
      <c r="E30" s="276" t="s">
        <v>11</v>
      </c>
      <c r="F30" s="276" t="s">
        <v>11</v>
      </c>
      <c r="G30" s="276" t="s">
        <v>11</v>
      </c>
      <c r="H30" s="276" t="s">
        <v>11</v>
      </c>
      <c r="I30" s="276" t="s">
        <v>11</v>
      </c>
      <c r="J30" s="276" t="s">
        <v>11</v>
      </c>
      <c r="K30" s="276" t="s">
        <v>11</v>
      </c>
      <c r="L30" s="276" t="s">
        <v>11</v>
      </c>
      <c r="M30" s="259">
        <v>210.43511976407905</v>
      </c>
      <c r="N30" s="259">
        <v>360.64738528141231</v>
      </c>
      <c r="O30" s="259">
        <v>805.74755359991946</v>
      </c>
      <c r="P30" s="259">
        <v>414.326448138324</v>
      </c>
      <c r="Q30" s="259">
        <v>2115.1481843369879</v>
      </c>
      <c r="R30" s="259">
        <v>288.29647898490083</v>
      </c>
      <c r="S30" s="259">
        <f t="shared" ref="S30:S33" si="18">Y30</f>
        <v>703.52823619193612</v>
      </c>
      <c r="T30" s="259"/>
      <c r="U30" s="259"/>
      <c r="V30" s="259">
        <v>29.49353570983704</v>
      </c>
      <c r="W30" s="259">
        <v>68.553595979999997</v>
      </c>
      <c r="X30" s="259">
        <v>88.959730142314811</v>
      </c>
      <c r="Y30" s="259">
        <v>703.52823619193612</v>
      </c>
      <c r="Z30" s="259">
        <v>3.612198115002645</v>
      </c>
      <c r="AA30" s="259">
        <v>48.863393422938806</v>
      </c>
      <c r="AB30" s="259"/>
      <c r="AC30" s="259"/>
      <c r="AE30" s="259">
        <f t="shared" si="15"/>
        <v>29.49353570983704</v>
      </c>
      <c r="AF30" s="259">
        <f t="shared" si="16"/>
        <v>39.060060270162957</v>
      </c>
      <c r="AG30" s="259">
        <f t="shared" si="16"/>
        <v>20.406134162314814</v>
      </c>
      <c r="AH30" s="259">
        <f t="shared" si="16"/>
        <v>614.56850604962131</v>
      </c>
      <c r="AI30" s="259">
        <f t="shared" si="17"/>
        <v>3.612198115002645</v>
      </c>
      <c r="AJ30" s="259">
        <f t="shared" ref="AJ30:AJ35" si="19">AA30-Z30</f>
        <v>45.251195307936158</v>
      </c>
      <c r="AK30" s="259"/>
      <c r="AL30" s="259"/>
    </row>
    <row r="31" spans="1:38" x14ac:dyDescent="0.35">
      <c r="B31" s="12" t="s">
        <v>404</v>
      </c>
      <c r="C31" s="276" t="s">
        <v>11</v>
      </c>
      <c r="D31" s="276" t="s">
        <v>11</v>
      </c>
      <c r="E31" s="276" t="s">
        <v>11</v>
      </c>
      <c r="F31" s="276" t="s">
        <v>11</v>
      </c>
      <c r="G31" s="276" t="s">
        <v>11</v>
      </c>
      <c r="H31" s="276" t="s">
        <v>11</v>
      </c>
      <c r="I31" s="276" t="s">
        <v>11</v>
      </c>
      <c r="J31" s="276" t="s">
        <v>11</v>
      </c>
      <c r="K31" s="259" t="s">
        <v>11</v>
      </c>
      <c r="L31" s="276" t="s">
        <v>11</v>
      </c>
      <c r="M31" s="259">
        <v>-744.55183918278976</v>
      </c>
      <c r="N31" s="259">
        <v>-974.17700000000002</v>
      </c>
      <c r="O31" s="259">
        <v>-1677.71163009</v>
      </c>
      <c r="P31" s="259">
        <v>-1356.4756887581</v>
      </c>
      <c r="Q31" s="259">
        <v>-1966.9556093704</v>
      </c>
      <c r="R31" s="259">
        <v>-2019.8376296744211</v>
      </c>
      <c r="S31" s="259">
        <f t="shared" si="18"/>
        <v>-1616.2112478828105</v>
      </c>
      <c r="T31" s="259"/>
      <c r="U31" s="259"/>
      <c r="V31" s="259">
        <v>-537.8010375428031</v>
      </c>
      <c r="W31" s="259">
        <v>-746.18631440849481</v>
      </c>
      <c r="X31" s="259">
        <v>-1072.1878118412717</v>
      </c>
      <c r="Y31" s="259">
        <v>-1616.2112478828105</v>
      </c>
      <c r="Z31" s="259">
        <v>-0.83341962711699991</v>
      </c>
      <c r="AA31" s="259">
        <v>-172.31508011716485</v>
      </c>
      <c r="AB31" s="259"/>
      <c r="AC31" s="259"/>
      <c r="AE31" s="259">
        <f t="shared" si="15"/>
        <v>-537.8010375428031</v>
      </c>
      <c r="AF31" s="259">
        <f t="shared" si="16"/>
        <v>-208.38527686569171</v>
      </c>
      <c r="AG31" s="259">
        <f t="shared" si="16"/>
        <v>-326.00149743277689</v>
      </c>
      <c r="AH31" s="259">
        <f t="shared" si="16"/>
        <v>-544.02343604153884</v>
      </c>
      <c r="AI31" s="259">
        <f t="shared" si="17"/>
        <v>-0.83341962711699991</v>
      </c>
      <c r="AJ31" s="259">
        <f t="shared" si="19"/>
        <v>-171.48166049004786</v>
      </c>
      <c r="AK31" s="259"/>
      <c r="AL31" s="259"/>
    </row>
    <row r="32" spans="1:38" x14ac:dyDescent="0.35">
      <c r="B32" s="12" t="s">
        <v>405</v>
      </c>
      <c r="C32" s="276" t="s">
        <v>11</v>
      </c>
      <c r="D32" s="276" t="s">
        <v>11</v>
      </c>
      <c r="E32" s="276" t="s">
        <v>11</v>
      </c>
      <c r="F32" s="276" t="s">
        <v>11</v>
      </c>
      <c r="G32" s="276" t="s">
        <v>11</v>
      </c>
      <c r="H32" s="276" t="s">
        <v>11</v>
      </c>
      <c r="I32" s="276" t="s">
        <v>11</v>
      </c>
      <c r="J32" s="276" t="s">
        <v>11</v>
      </c>
      <c r="K32" s="259" t="s">
        <v>11</v>
      </c>
      <c r="L32" s="276" t="s">
        <v>11</v>
      </c>
      <c r="M32" s="259">
        <v>-398.9999959532222</v>
      </c>
      <c r="N32" s="259">
        <v>-186.40029440799941</v>
      </c>
      <c r="O32" s="259">
        <v>-304.549215855</v>
      </c>
      <c r="P32" s="259">
        <v>-681.88547889789993</v>
      </c>
      <c r="Q32" s="259">
        <v>-51.541866969962008</v>
      </c>
      <c r="R32" s="259">
        <v>-501.40035073997694</v>
      </c>
      <c r="S32" s="259">
        <f t="shared" si="18"/>
        <v>-970.80493414998205</v>
      </c>
      <c r="T32" s="259"/>
      <c r="U32" s="259"/>
      <c r="V32" s="259">
        <v>-24.508263299951984</v>
      </c>
      <c r="W32" s="259">
        <v>-147.96602214004099</v>
      </c>
      <c r="X32" s="259">
        <v>-330.70798981682697</v>
      </c>
      <c r="Y32" s="259">
        <v>-970.80493414998205</v>
      </c>
      <c r="Z32" s="259">
        <v>-73.951437299990999</v>
      </c>
      <c r="AA32" s="259">
        <v>-131.69365641741399</v>
      </c>
      <c r="AB32" s="259"/>
      <c r="AC32" s="259"/>
      <c r="AE32" s="259">
        <f t="shared" si="15"/>
        <v>-24.508263299951984</v>
      </c>
      <c r="AF32" s="259">
        <f t="shared" si="16"/>
        <v>-123.45775884008901</v>
      </c>
      <c r="AG32" s="259">
        <f t="shared" si="16"/>
        <v>-182.74196767678598</v>
      </c>
      <c r="AH32" s="259">
        <f t="shared" si="16"/>
        <v>-640.09694433315508</v>
      </c>
      <c r="AI32" s="259">
        <f t="shared" si="17"/>
        <v>-73.951437299990999</v>
      </c>
      <c r="AJ32" s="259">
        <f t="shared" si="19"/>
        <v>-57.742219117422991</v>
      </c>
      <c r="AK32" s="259"/>
      <c r="AL32" s="259"/>
    </row>
    <row r="33" spans="2:39" x14ac:dyDescent="0.35">
      <c r="B33" s="12" t="s">
        <v>406</v>
      </c>
      <c r="C33" s="276" t="s">
        <v>11</v>
      </c>
      <c r="D33" s="276" t="s">
        <v>11</v>
      </c>
      <c r="E33" s="276" t="s">
        <v>11</v>
      </c>
      <c r="F33" s="276" t="s">
        <v>11</v>
      </c>
      <c r="G33" s="276" t="s">
        <v>11</v>
      </c>
      <c r="H33" s="276" t="s">
        <v>11</v>
      </c>
      <c r="I33" s="276" t="s">
        <v>11</v>
      </c>
      <c r="J33" s="276" t="s">
        <v>11</v>
      </c>
      <c r="K33" s="259" t="s">
        <v>11</v>
      </c>
      <c r="L33" s="276" t="s">
        <v>11</v>
      </c>
      <c r="M33" s="276" t="s">
        <v>11</v>
      </c>
      <c r="N33" s="276" t="s">
        <v>11</v>
      </c>
      <c r="O33" s="259">
        <v>-628.55122686130028</v>
      </c>
      <c r="P33" s="259">
        <v>-31.695558309999992</v>
      </c>
      <c r="Q33" s="259">
        <v>-69.05418358910697</v>
      </c>
      <c r="R33" s="259">
        <v>820.02563938503749</v>
      </c>
      <c r="S33" s="259">
        <f t="shared" si="18"/>
        <v>-169.02043144350122</v>
      </c>
      <c r="T33" s="259"/>
      <c r="U33" s="259"/>
      <c r="V33" s="259">
        <v>-39.440526835351392</v>
      </c>
      <c r="W33" s="259">
        <v>-133.56477950604256</v>
      </c>
      <c r="X33" s="259">
        <v>-131.52455024285547</v>
      </c>
      <c r="Y33" s="259">
        <v>-169.02043144350122</v>
      </c>
      <c r="Z33" s="259">
        <v>10.796498729726851</v>
      </c>
      <c r="AA33" s="259">
        <v>7.9218173015311697</v>
      </c>
      <c r="AB33" s="259"/>
      <c r="AC33" s="259"/>
      <c r="AE33" s="259">
        <f t="shared" si="15"/>
        <v>-39.440526835351392</v>
      </c>
      <c r="AF33" s="259">
        <f t="shared" si="16"/>
        <v>-94.124252670691163</v>
      </c>
      <c r="AG33" s="259">
        <f t="shared" si="16"/>
        <v>2.0402292631870864</v>
      </c>
      <c r="AH33" s="259">
        <f t="shared" si="16"/>
        <v>-37.495881200645755</v>
      </c>
      <c r="AI33" s="259">
        <f t="shared" si="17"/>
        <v>10.796498729726851</v>
      </c>
      <c r="AJ33" s="259">
        <f t="shared" si="19"/>
        <v>-2.8746814281956814</v>
      </c>
      <c r="AK33" s="259"/>
      <c r="AL33" s="259"/>
    </row>
    <row r="34" spans="2:39" x14ac:dyDescent="0.35">
      <c r="B34" s="12" t="s">
        <v>293</v>
      </c>
      <c r="C34" s="276" t="s">
        <v>11</v>
      </c>
      <c r="D34" s="276" t="s">
        <v>11</v>
      </c>
      <c r="E34" s="276" t="s">
        <v>11</v>
      </c>
      <c r="F34" s="276" t="s">
        <v>11</v>
      </c>
      <c r="G34" s="276" t="s">
        <v>11</v>
      </c>
      <c r="H34" s="276" t="s">
        <v>11</v>
      </c>
      <c r="I34" s="276" t="s">
        <v>11</v>
      </c>
      <c r="J34" s="276" t="s">
        <v>11</v>
      </c>
      <c r="K34" s="259" t="s">
        <v>11</v>
      </c>
      <c r="L34" s="276" t="s">
        <v>11</v>
      </c>
      <c r="M34" s="259">
        <f>M35-SUM(M29:M33)</f>
        <v>-83.810794475857051</v>
      </c>
      <c r="N34" s="259">
        <f t="shared" ref="N34:S34" si="20">N35-SUM(N29:N33)</f>
        <v>365.90063249225705</v>
      </c>
      <c r="O34" s="259">
        <f t="shared" si="20"/>
        <v>447.62748584188125</v>
      </c>
      <c r="P34" s="259">
        <f t="shared" si="20"/>
        <v>787.21565731840838</v>
      </c>
      <c r="Q34" s="259">
        <f t="shared" si="20"/>
        <v>-774.1408733810681</v>
      </c>
      <c r="R34" s="259">
        <f t="shared" si="20"/>
        <v>267.07370147996699</v>
      </c>
      <c r="S34" s="259">
        <f t="shared" si="20"/>
        <v>768.6042660689277</v>
      </c>
      <c r="T34" s="259"/>
      <c r="U34" s="259"/>
      <c r="V34" s="259">
        <f t="shared" ref="V34" si="21">V35-SUM(V29:V33)</f>
        <v>414.95976290408089</v>
      </c>
      <c r="W34" s="259">
        <f t="shared" ref="W34" si="22">W35-SUM(W29:W33)</f>
        <v>707.57816686965657</v>
      </c>
      <c r="X34" s="259">
        <f t="shared" ref="X34" si="23">X35-SUM(X29:X33)</f>
        <v>1048.0562791300713</v>
      </c>
      <c r="Y34" s="259">
        <f t="shared" ref="Y34" si="24">Y35-SUM(Y29:Y33)</f>
        <v>768.6042660689277</v>
      </c>
      <c r="Z34" s="259">
        <v>368.78947262660813</v>
      </c>
      <c r="AA34" s="259">
        <v>409.71646747769637</v>
      </c>
      <c r="AB34" s="259"/>
      <c r="AC34" s="259"/>
      <c r="AE34" s="259">
        <f t="shared" si="15"/>
        <v>414.95976290408089</v>
      </c>
      <c r="AF34" s="259">
        <f t="shared" si="16"/>
        <v>292.61840396557568</v>
      </c>
      <c r="AG34" s="259">
        <f t="shared" si="16"/>
        <v>340.47811226041472</v>
      </c>
      <c r="AH34" s="259">
        <f t="shared" si="16"/>
        <v>-279.45201306114359</v>
      </c>
      <c r="AI34" s="259">
        <f t="shared" si="17"/>
        <v>368.78947262660813</v>
      </c>
      <c r="AJ34" s="259">
        <f t="shared" si="19"/>
        <v>40.926994851088239</v>
      </c>
      <c r="AK34" s="259"/>
      <c r="AL34" s="259"/>
    </row>
    <row r="35" spans="2:39" x14ac:dyDescent="0.35">
      <c r="B35" s="76" t="s">
        <v>289</v>
      </c>
      <c r="C35" s="283" t="s">
        <v>11</v>
      </c>
      <c r="D35" s="283" t="s">
        <v>11</v>
      </c>
      <c r="E35" s="283" t="s">
        <v>11</v>
      </c>
      <c r="F35" s="283" t="s">
        <v>11</v>
      </c>
      <c r="G35" s="283" t="s">
        <v>11</v>
      </c>
      <c r="H35" s="283" t="s">
        <v>11</v>
      </c>
      <c r="I35" s="283" t="s">
        <v>11</v>
      </c>
      <c r="J35" s="283" t="s">
        <v>11</v>
      </c>
      <c r="K35" s="283" t="s">
        <v>11</v>
      </c>
      <c r="L35" s="283" t="s">
        <v>11</v>
      </c>
      <c r="M35" s="277">
        <v>1014.07249015221</v>
      </c>
      <c r="N35" s="277">
        <v>1824.97072336567</v>
      </c>
      <c r="O35" s="277">
        <v>1551.5629666355001</v>
      </c>
      <c r="P35" s="277">
        <v>2624.3639548361002</v>
      </c>
      <c r="Q35" s="277">
        <v>3811.7426262131398</v>
      </c>
      <c r="R35" s="277">
        <v>4702.0932143380096</v>
      </c>
      <c r="S35" s="277">
        <v>3461.54734658591</v>
      </c>
      <c r="T35" s="268"/>
      <c r="U35" s="259"/>
      <c r="V35" s="277">
        <v>959.76299730485096</v>
      </c>
      <c r="W35" s="277">
        <v>1947.3278608794701</v>
      </c>
      <c r="X35" s="277">
        <v>2920.2239749263799</v>
      </c>
      <c r="Y35" s="277">
        <v>3461.54734658591</v>
      </c>
      <c r="Z35" s="277">
        <v>1184.9382322718423</v>
      </c>
      <c r="AA35" s="277">
        <v>1861.818968515488</v>
      </c>
      <c r="AB35" s="277"/>
      <c r="AC35" s="277"/>
      <c r="AE35" s="277">
        <f t="shared" si="15"/>
        <v>959.76299730485096</v>
      </c>
      <c r="AF35" s="277">
        <f t="shared" si="16"/>
        <v>987.56486357461915</v>
      </c>
      <c r="AG35" s="277">
        <f t="shared" si="16"/>
        <v>972.89611404690982</v>
      </c>
      <c r="AH35" s="277">
        <f t="shared" si="16"/>
        <v>541.32337165953004</v>
      </c>
      <c r="AI35" s="277">
        <f t="shared" si="17"/>
        <v>1184.9382322718423</v>
      </c>
      <c r="AJ35" s="277">
        <f t="shared" si="19"/>
        <v>676.88073624364574</v>
      </c>
      <c r="AK35" s="277"/>
      <c r="AL35" s="277"/>
    </row>
    <row r="36" spans="2:39" x14ac:dyDescent="0.35">
      <c r="C36" s="243"/>
      <c r="D36" s="243"/>
      <c r="E36" s="243"/>
      <c r="F36" s="243"/>
      <c r="G36" s="243"/>
      <c r="H36" s="243"/>
      <c r="I36" s="243"/>
      <c r="J36" s="243"/>
      <c r="K36" s="243"/>
      <c r="L36" s="243"/>
      <c r="M36" s="243"/>
    </row>
    <row r="37" spans="2:39" x14ac:dyDescent="0.35">
      <c r="B37" s="192"/>
      <c r="C37" s="448"/>
      <c r="D37" s="448"/>
      <c r="E37" s="448"/>
      <c r="F37" s="448"/>
      <c r="G37" s="448"/>
      <c r="H37" s="448"/>
      <c r="I37" s="448"/>
      <c r="J37" s="448"/>
      <c r="K37" s="448"/>
      <c r="L37" s="448"/>
      <c r="M37" s="234"/>
      <c r="N37" s="234"/>
      <c r="O37" s="234"/>
      <c r="P37" s="234"/>
      <c r="Q37" s="234"/>
      <c r="R37" s="234"/>
      <c r="S37" s="234"/>
      <c r="T37" s="234"/>
    </row>
    <row r="38" spans="2:39" x14ac:dyDescent="0.35">
      <c r="C38" s="268"/>
      <c r="D38" s="268"/>
      <c r="E38" s="268"/>
      <c r="F38" s="268"/>
      <c r="G38" s="268"/>
      <c r="H38" s="268"/>
      <c r="I38" s="268"/>
      <c r="J38" s="268"/>
      <c r="K38" s="268"/>
      <c r="L38" s="268"/>
      <c r="M38" s="268"/>
      <c r="N38" s="268"/>
      <c r="O38" s="268"/>
      <c r="P38" s="268"/>
      <c r="Q38" s="268"/>
      <c r="R38" s="268"/>
      <c r="S38" s="268"/>
    </row>
    <row r="39" spans="2:39" x14ac:dyDescent="0.35">
      <c r="C39" s="259"/>
      <c r="D39" s="259"/>
      <c r="E39" s="259"/>
      <c r="F39" s="259"/>
      <c r="G39" s="259"/>
      <c r="H39" s="259"/>
      <c r="I39" s="259"/>
      <c r="J39" s="259"/>
      <c r="K39" s="259"/>
      <c r="L39" s="259"/>
      <c r="M39" s="259"/>
    </row>
    <row r="40" spans="2:39" x14ac:dyDescent="0.35">
      <c r="B40" s="191"/>
      <c r="C40" s="259"/>
      <c r="D40" s="259"/>
      <c r="E40" s="259"/>
      <c r="F40" s="259"/>
      <c r="G40" s="259"/>
      <c r="H40" s="259"/>
      <c r="I40" s="259"/>
      <c r="J40" s="259"/>
      <c r="K40" s="259"/>
      <c r="L40" s="259"/>
      <c r="M40" s="259"/>
      <c r="AM40" s="230"/>
    </row>
    <row r="41" spans="2:39" x14ac:dyDescent="0.35">
      <c r="B41" s="192"/>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M41" s="230"/>
    </row>
    <row r="42" spans="2:39" x14ac:dyDescent="0.35">
      <c r="B42" s="19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M42" s="230"/>
    </row>
    <row r="43" spans="2:39" x14ac:dyDescent="0.35">
      <c r="B43" s="192"/>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M43" s="230"/>
    </row>
    <row r="44" spans="2:39" x14ac:dyDescent="0.35">
      <c r="B44" s="192"/>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M44" s="230"/>
    </row>
    <row r="45" spans="2:39" x14ac:dyDescent="0.35">
      <c r="B45" s="502"/>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M45" s="230"/>
    </row>
    <row r="46" spans="2:39" x14ac:dyDescent="0.35">
      <c r="B46" s="192"/>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M46" s="230"/>
    </row>
    <row r="47" spans="2:39" x14ac:dyDescent="0.35">
      <c r="B47" s="192"/>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M47" s="230"/>
    </row>
    <row r="48" spans="2:39" x14ac:dyDescent="0.35">
      <c r="B48" s="192"/>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M48" s="230"/>
    </row>
    <row r="49" spans="3:39" x14ac:dyDescent="0.35">
      <c r="C49" s="285"/>
      <c r="D49" s="285"/>
      <c r="E49" s="285"/>
      <c r="F49" s="285"/>
      <c r="G49" s="285"/>
      <c r="H49" s="285"/>
      <c r="I49" s="285"/>
      <c r="J49" s="285"/>
      <c r="K49" s="285"/>
      <c r="L49" s="285"/>
      <c r="M49" s="285"/>
      <c r="AM49" s="230"/>
    </row>
    <row r="50" spans="3:39" x14ac:dyDescent="0.35">
      <c r="C50" s="285"/>
      <c r="D50" s="285"/>
      <c r="E50" s="285"/>
      <c r="F50" s="285"/>
      <c r="G50" s="285"/>
      <c r="H50" s="285"/>
      <c r="I50" s="285"/>
      <c r="J50" s="285"/>
      <c r="K50" s="285"/>
      <c r="L50" s="285"/>
      <c r="M50" s="285"/>
      <c r="AM50" s="230"/>
    </row>
    <row r="51" spans="3:39" x14ac:dyDescent="0.35">
      <c r="C51" s="285"/>
      <c r="D51" s="285"/>
      <c r="E51" s="285"/>
      <c r="F51" s="285"/>
      <c r="G51" s="285"/>
      <c r="H51" s="285"/>
      <c r="I51" s="285"/>
      <c r="J51" s="285"/>
      <c r="K51" s="285"/>
      <c r="L51" s="285"/>
      <c r="M51" s="285"/>
      <c r="AM51" s="230"/>
    </row>
    <row r="52" spans="3:39" x14ac:dyDescent="0.35">
      <c r="C52" s="259"/>
      <c r="D52" s="259"/>
      <c r="E52" s="259"/>
      <c r="F52" s="259"/>
      <c r="G52" s="259"/>
      <c r="H52" s="259"/>
      <c r="I52" s="259"/>
      <c r="J52" s="259"/>
      <c r="K52" s="259"/>
      <c r="L52" s="259"/>
      <c r="M52" s="259"/>
    </row>
    <row r="53" spans="3:39" x14ac:dyDescent="0.35">
      <c r="C53" s="259"/>
      <c r="D53" s="259"/>
      <c r="E53" s="259"/>
      <c r="F53" s="259"/>
      <c r="G53" s="259"/>
      <c r="H53" s="259"/>
      <c r="I53" s="259"/>
      <c r="J53" s="259"/>
      <c r="K53" s="259"/>
      <c r="L53" s="259"/>
      <c r="M53" s="259"/>
    </row>
    <row r="54" spans="3:39" x14ac:dyDescent="0.35">
      <c r="C54" s="259"/>
      <c r="D54" s="259"/>
      <c r="E54" s="259"/>
      <c r="F54" s="259"/>
      <c r="G54" s="259"/>
      <c r="H54" s="259"/>
      <c r="I54" s="259"/>
      <c r="J54" s="259"/>
      <c r="K54" s="259"/>
      <c r="L54" s="259"/>
      <c r="M54" s="259"/>
    </row>
    <row r="55" spans="3:39" x14ac:dyDescent="0.35">
      <c r="C55" s="259"/>
      <c r="D55" s="259"/>
      <c r="E55" s="259"/>
      <c r="F55" s="259"/>
      <c r="G55" s="259"/>
      <c r="H55" s="259"/>
      <c r="I55" s="259"/>
      <c r="J55" s="259"/>
      <c r="K55" s="259"/>
      <c r="L55" s="259"/>
      <c r="M55" s="259"/>
    </row>
    <row r="56" spans="3:39" x14ac:dyDescent="0.35">
      <c r="C56" s="259"/>
      <c r="D56" s="259"/>
      <c r="E56" s="259"/>
      <c r="F56" s="259"/>
      <c r="G56" s="259"/>
      <c r="H56" s="259"/>
      <c r="I56" s="259"/>
      <c r="J56" s="259"/>
      <c r="K56" s="259"/>
      <c r="L56" s="259"/>
      <c r="M56" s="259"/>
    </row>
    <row r="57" spans="3:39" x14ac:dyDescent="0.35">
      <c r="C57" s="268"/>
      <c r="D57" s="268"/>
      <c r="E57" s="268"/>
      <c r="F57" s="268"/>
      <c r="G57" s="268"/>
      <c r="H57" s="268"/>
      <c r="I57" s="268"/>
      <c r="J57" s="268"/>
      <c r="K57" s="268"/>
      <c r="L57" s="268"/>
      <c r="M57" s="268"/>
    </row>
    <row r="58" spans="3:39" x14ac:dyDescent="0.35">
      <c r="C58" s="268"/>
      <c r="D58" s="268"/>
      <c r="E58" s="268"/>
      <c r="F58" s="268"/>
      <c r="G58" s="268"/>
      <c r="H58" s="268"/>
      <c r="I58" s="268"/>
      <c r="J58" s="268"/>
      <c r="K58" s="268"/>
      <c r="L58" s="268"/>
      <c r="M58" s="268"/>
    </row>
    <row r="59" spans="3:39" x14ac:dyDescent="0.35">
      <c r="C59" s="259"/>
      <c r="D59" s="259"/>
      <c r="E59" s="259"/>
      <c r="F59" s="259"/>
      <c r="G59" s="259"/>
      <c r="H59" s="259"/>
      <c r="I59" s="259"/>
      <c r="J59" s="259"/>
      <c r="K59" s="259"/>
      <c r="L59" s="259"/>
      <c r="M59" s="259"/>
    </row>
    <row r="60" spans="3:39" x14ac:dyDescent="0.35">
      <c r="C60" s="259"/>
      <c r="D60" s="259"/>
      <c r="E60" s="259"/>
      <c r="F60" s="259"/>
      <c r="G60" s="259"/>
      <c r="H60" s="259"/>
      <c r="I60" s="259"/>
      <c r="J60" s="259"/>
      <c r="K60" s="259"/>
      <c r="L60" s="259"/>
      <c r="M60" s="259"/>
    </row>
    <row r="61" spans="3:39" x14ac:dyDescent="0.35">
      <c r="C61" s="259"/>
      <c r="D61" s="259"/>
      <c r="E61" s="259"/>
      <c r="F61" s="259"/>
      <c r="G61" s="259"/>
      <c r="H61" s="259"/>
      <c r="I61" s="259"/>
      <c r="J61" s="259"/>
      <c r="K61" s="259"/>
      <c r="L61" s="259"/>
      <c r="M61" s="259"/>
    </row>
    <row r="62" spans="3:39" x14ac:dyDescent="0.35">
      <c r="C62" s="259"/>
      <c r="D62" s="259"/>
      <c r="E62" s="259"/>
      <c r="F62" s="259"/>
      <c r="G62" s="259"/>
      <c r="H62" s="259"/>
      <c r="I62" s="259"/>
      <c r="J62" s="259"/>
      <c r="K62" s="259"/>
      <c r="L62" s="259"/>
      <c r="M62" s="259"/>
    </row>
    <row r="63" spans="3:39" x14ac:dyDescent="0.35">
      <c r="C63" s="268"/>
      <c r="D63" s="268"/>
      <c r="E63" s="268"/>
      <c r="F63" s="268"/>
      <c r="G63" s="268"/>
      <c r="H63" s="268"/>
      <c r="I63" s="268"/>
      <c r="J63" s="268"/>
      <c r="K63" s="268"/>
      <c r="L63" s="268"/>
      <c r="M63" s="268"/>
    </row>
    <row r="64" spans="3:39" x14ac:dyDescent="0.35">
      <c r="C64" s="268"/>
      <c r="D64" s="268"/>
      <c r="E64" s="268"/>
      <c r="F64" s="268"/>
      <c r="G64" s="268"/>
      <c r="H64" s="268"/>
      <c r="I64" s="268"/>
      <c r="J64" s="268"/>
      <c r="K64" s="268"/>
      <c r="L64" s="268"/>
      <c r="M64" s="268"/>
    </row>
    <row r="65" spans="3:13" x14ac:dyDescent="0.35">
      <c r="C65" s="306"/>
      <c r="D65" s="306"/>
      <c r="E65" s="306"/>
      <c r="F65" s="306"/>
      <c r="G65" s="306"/>
      <c r="H65" s="306"/>
      <c r="I65" s="306"/>
      <c r="J65" s="306"/>
      <c r="K65" s="306"/>
      <c r="L65" s="306"/>
      <c r="M65" s="306"/>
    </row>
    <row r="66" spans="3:13" x14ac:dyDescent="0.35">
      <c r="C66" s="234"/>
      <c r="D66" s="234"/>
      <c r="E66" s="234"/>
      <c r="F66" s="234"/>
      <c r="G66" s="234"/>
      <c r="H66" s="234"/>
      <c r="I66" s="234"/>
      <c r="J66" s="234"/>
      <c r="K66" s="234"/>
      <c r="L66" s="234"/>
      <c r="M66" s="234"/>
    </row>
    <row r="67" spans="3:13" x14ac:dyDescent="0.35">
      <c r="C67" s="307"/>
      <c r="D67" s="307"/>
      <c r="E67" s="307"/>
      <c r="F67" s="307"/>
      <c r="G67" s="307"/>
      <c r="H67" s="307"/>
      <c r="I67" s="307"/>
      <c r="J67" s="307"/>
      <c r="K67" s="307"/>
      <c r="L67" s="307"/>
      <c r="M67" s="307"/>
    </row>
    <row r="68" spans="3:13" x14ac:dyDescent="0.35">
      <c r="C68" s="307"/>
      <c r="D68" s="307"/>
      <c r="E68" s="307"/>
      <c r="F68" s="307"/>
      <c r="G68" s="307"/>
      <c r="H68" s="307"/>
      <c r="I68" s="307"/>
      <c r="J68" s="307"/>
      <c r="K68" s="307"/>
      <c r="L68" s="307"/>
      <c r="M68" s="307"/>
    </row>
    <row r="69" spans="3:13" x14ac:dyDescent="0.35">
      <c r="C69" s="97"/>
      <c r="D69" s="97"/>
      <c r="E69" s="97"/>
      <c r="F69" s="97"/>
      <c r="G69" s="97"/>
      <c r="H69" s="97"/>
      <c r="I69" s="97"/>
      <c r="J69" s="97"/>
      <c r="K69" s="97"/>
      <c r="L69" s="97"/>
      <c r="M69" s="97"/>
    </row>
    <row r="70" spans="3:13" x14ac:dyDescent="0.35">
      <c r="C70" s="97"/>
      <c r="D70" s="97"/>
      <c r="E70" s="97"/>
      <c r="F70" s="97"/>
      <c r="G70" s="97"/>
      <c r="H70" s="97"/>
      <c r="I70" s="97"/>
      <c r="J70" s="97"/>
      <c r="K70" s="97"/>
      <c r="L70" s="97"/>
      <c r="M70" s="97"/>
    </row>
    <row r="71" spans="3:13" x14ac:dyDescent="0.35">
      <c r="C71" s="97"/>
      <c r="D71" s="97"/>
      <c r="E71" s="97"/>
      <c r="F71" s="97"/>
      <c r="G71" s="97"/>
      <c r="H71" s="97"/>
      <c r="I71" s="97"/>
      <c r="J71" s="97"/>
      <c r="K71" s="97"/>
      <c r="L71" s="97"/>
      <c r="M71" s="97"/>
    </row>
    <row r="72" spans="3:13" x14ac:dyDescent="0.35">
      <c r="C72" s="97"/>
      <c r="D72" s="97"/>
      <c r="E72" s="97"/>
      <c r="F72" s="97"/>
      <c r="G72" s="97"/>
      <c r="H72" s="97"/>
      <c r="I72" s="97"/>
      <c r="J72" s="97"/>
      <c r="K72" s="97"/>
      <c r="L72" s="97"/>
      <c r="M72" s="97"/>
    </row>
    <row r="73" spans="3:13" x14ac:dyDescent="0.35">
      <c r="C73" s="244"/>
      <c r="D73" s="244"/>
      <c r="E73" s="244"/>
      <c r="F73" s="244"/>
      <c r="G73" s="244"/>
      <c r="H73" s="244"/>
      <c r="I73" s="244"/>
      <c r="J73" s="244"/>
      <c r="K73" s="244"/>
      <c r="L73" s="244"/>
      <c r="M73" s="244"/>
    </row>
    <row r="74" spans="3:13" x14ac:dyDescent="0.35">
      <c r="C74" s="244"/>
      <c r="D74" s="244"/>
      <c r="E74" s="244"/>
      <c r="F74" s="244"/>
      <c r="G74" s="244"/>
      <c r="H74" s="244"/>
      <c r="I74" s="244"/>
      <c r="J74" s="244"/>
      <c r="K74" s="244"/>
      <c r="L74" s="244"/>
      <c r="M74" s="244"/>
    </row>
    <row r="75" spans="3:13" x14ac:dyDescent="0.35">
      <c r="C75" s="101"/>
      <c r="D75" s="101"/>
      <c r="E75" s="101"/>
      <c r="F75" s="101"/>
      <c r="G75" s="101"/>
      <c r="H75" s="101"/>
      <c r="I75" s="101"/>
      <c r="J75" s="101"/>
      <c r="K75" s="101"/>
      <c r="L75" s="101"/>
      <c r="M75" s="101"/>
    </row>
    <row r="77" spans="3:13" x14ac:dyDescent="0.35">
      <c r="C77" s="259"/>
      <c r="D77" s="259"/>
      <c r="E77" s="259"/>
      <c r="F77" s="259"/>
      <c r="G77" s="259"/>
      <c r="H77" s="259"/>
      <c r="I77" s="259"/>
      <c r="J77" s="259"/>
      <c r="K77" s="259"/>
      <c r="L77" s="259"/>
      <c r="M77" s="259"/>
    </row>
    <row r="78" spans="3:13" x14ac:dyDescent="0.35">
      <c r="C78" s="268"/>
      <c r="D78" s="268"/>
      <c r="E78" s="268"/>
      <c r="F78" s="268"/>
      <c r="G78" s="268"/>
      <c r="H78" s="268"/>
      <c r="I78" s="268"/>
      <c r="J78" s="268"/>
      <c r="K78" s="268"/>
      <c r="L78" s="268"/>
      <c r="M78" s="268"/>
    </row>
    <row r="79" spans="3:13" x14ac:dyDescent="0.35">
      <c r="C79" s="259"/>
      <c r="D79" s="259"/>
      <c r="E79" s="259"/>
      <c r="F79" s="259"/>
      <c r="G79" s="259"/>
      <c r="H79" s="259"/>
      <c r="I79" s="259"/>
      <c r="J79" s="259"/>
      <c r="K79" s="259"/>
      <c r="L79" s="259"/>
      <c r="M79" s="259"/>
    </row>
    <row r="80" spans="3:13" x14ac:dyDescent="0.35">
      <c r="C80" s="269"/>
      <c r="D80" s="269"/>
      <c r="E80" s="269"/>
      <c r="F80" s="269"/>
      <c r="G80" s="269"/>
      <c r="H80" s="269"/>
      <c r="I80" s="269"/>
      <c r="J80" s="269"/>
      <c r="K80" s="269"/>
      <c r="L80" s="269"/>
      <c r="M80" s="269"/>
    </row>
    <row r="81" spans="3:13" x14ac:dyDescent="0.35">
      <c r="C81" s="259"/>
      <c r="D81" s="259"/>
      <c r="E81" s="259"/>
      <c r="F81" s="259"/>
      <c r="G81" s="259"/>
      <c r="H81" s="259"/>
      <c r="I81" s="259"/>
      <c r="J81" s="259"/>
      <c r="K81" s="259"/>
      <c r="L81" s="259"/>
      <c r="M81" s="259"/>
    </row>
    <row r="82" spans="3:13" x14ac:dyDescent="0.35">
      <c r="C82" s="259"/>
      <c r="D82" s="259"/>
      <c r="E82" s="259"/>
      <c r="F82" s="259"/>
      <c r="G82" s="259"/>
      <c r="H82" s="259"/>
      <c r="I82" s="259"/>
      <c r="J82" s="259"/>
      <c r="K82" s="259"/>
      <c r="L82" s="259"/>
      <c r="M82" s="259"/>
    </row>
    <row r="83" spans="3:13" x14ac:dyDescent="0.35">
      <c r="C83" s="259"/>
      <c r="D83" s="259"/>
      <c r="E83" s="259"/>
      <c r="F83" s="259"/>
      <c r="G83" s="259"/>
      <c r="H83" s="259"/>
      <c r="I83" s="259"/>
      <c r="J83" s="259"/>
      <c r="K83" s="259"/>
      <c r="L83" s="259"/>
      <c r="M83" s="259"/>
    </row>
    <row r="84" spans="3:13" x14ac:dyDescent="0.35">
      <c r="C84" s="259"/>
      <c r="D84" s="259"/>
      <c r="E84" s="259"/>
      <c r="F84" s="259"/>
      <c r="G84" s="259"/>
      <c r="H84" s="259"/>
      <c r="I84" s="259"/>
      <c r="J84" s="259"/>
      <c r="K84" s="259"/>
      <c r="L84" s="259"/>
      <c r="M84" s="259"/>
    </row>
    <row r="85" spans="3:13" x14ac:dyDescent="0.35">
      <c r="C85" s="259"/>
      <c r="D85" s="259"/>
      <c r="E85" s="259"/>
      <c r="F85" s="259"/>
      <c r="G85" s="259"/>
      <c r="H85" s="259"/>
      <c r="I85" s="259"/>
      <c r="J85" s="259"/>
      <c r="K85" s="259"/>
      <c r="L85" s="259"/>
      <c r="M85" s="259"/>
    </row>
    <row r="86" spans="3:13" x14ac:dyDescent="0.35">
      <c r="C86" s="259"/>
      <c r="D86" s="259"/>
      <c r="E86" s="259"/>
      <c r="F86" s="259"/>
      <c r="G86" s="259"/>
      <c r="H86" s="259"/>
      <c r="I86" s="259"/>
      <c r="J86" s="259"/>
      <c r="K86" s="259"/>
      <c r="L86" s="259"/>
      <c r="M86" s="259"/>
    </row>
    <row r="87" spans="3:13" x14ac:dyDescent="0.35">
      <c r="C87" s="259"/>
      <c r="D87" s="259"/>
      <c r="E87" s="259"/>
      <c r="F87" s="259"/>
      <c r="G87" s="259"/>
      <c r="H87" s="259"/>
      <c r="I87" s="259"/>
      <c r="J87" s="259"/>
      <c r="K87" s="259"/>
      <c r="L87" s="259"/>
      <c r="M87" s="259"/>
    </row>
    <row r="88" spans="3:13" x14ac:dyDescent="0.35">
      <c r="C88" s="259"/>
      <c r="D88" s="259"/>
      <c r="E88" s="259"/>
      <c r="F88" s="259"/>
      <c r="G88" s="259"/>
      <c r="H88" s="259"/>
      <c r="I88" s="259"/>
      <c r="J88" s="259"/>
      <c r="K88" s="259"/>
      <c r="L88" s="259"/>
      <c r="M88" s="259"/>
    </row>
    <row r="89" spans="3:13" x14ac:dyDescent="0.35">
      <c r="C89" s="259"/>
      <c r="D89" s="259"/>
      <c r="E89" s="259"/>
      <c r="F89" s="259"/>
      <c r="G89" s="259"/>
      <c r="H89" s="259"/>
      <c r="I89" s="259"/>
      <c r="J89" s="259"/>
      <c r="K89" s="259"/>
      <c r="L89" s="259"/>
      <c r="M89" s="259"/>
    </row>
    <row r="90" spans="3:13" x14ac:dyDescent="0.35">
      <c r="C90" s="259"/>
      <c r="D90" s="259"/>
      <c r="E90" s="259"/>
      <c r="F90" s="259"/>
      <c r="G90" s="259"/>
      <c r="H90" s="259"/>
      <c r="I90" s="259"/>
      <c r="J90" s="259"/>
      <c r="K90" s="259"/>
      <c r="L90" s="259"/>
      <c r="M90" s="259"/>
    </row>
    <row r="91" spans="3:13" x14ac:dyDescent="0.35">
      <c r="C91" s="268"/>
      <c r="D91" s="268"/>
      <c r="E91" s="268"/>
      <c r="F91" s="268"/>
      <c r="G91" s="268"/>
      <c r="H91" s="268"/>
      <c r="I91" s="268"/>
      <c r="J91" s="268"/>
      <c r="K91" s="268"/>
      <c r="L91" s="268"/>
      <c r="M91" s="268"/>
    </row>
    <row r="92" spans="3:13" x14ac:dyDescent="0.35">
      <c r="C92" s="268"/>
      <c r="D92" s="268"/>
      <c r="E92" s="268"/>
      <c r="F92" s="268"/>
      <c r="G92" s="268"/>
      <c r="H92" s="268"/>
      <c r="I92" s="268"/>
      <c r="J92" s="268"/>
      <c r="K92" s="268"/>
      <c r="L92" s="268"/>
      <c r="M92" s="268"/>
    </row>
    <row r="93" spans="3:13" x14ac:dyDescent="0.35">
      <c r="C93" s="268"/>
      <c r="D93" s="268"/>
      <c r="E93" s="268"/>
      <c r="F93" s="268"/>
      <c r="G93" s="268"/>
      <c r="H93" s="268"/>
      <c r="I93" s="268"/>
      <c r="J93" s="268"/>
      <c r="K93" s="268"/>
      <c r="L93" s="268"/>
      <c r="M93" s="268"/>
    </row>
    <row r="94" spans="3:13" x14ac:dyDescent="0.35">
      <c r="C94" s="259"/>
      <c r="D94" s="259"/>
      <c r="E94" s="259"/>
      <c r="F94" s="259"/>
      <c r="G94" s="259"/>
      <c r="H94" s="259"/>
      <c r="I94" s="259"/>
      <c r="J94" s="259"/>
      <c r="K94" s="259"/>
      <c r="L94" s="259"/>
      <c r="M94" s="259"/>
    </row>
    <row r="95" spans="3:13" x14ac:dyDescent="0.35">
      <c r="C95" s="269"/>
      <c r="D95" s="269"/>
      <c r="E95" s="269"/>
      <c r="F95" s="269"/>
      <c r="G95" s="269"/>
      <c r="H95" s="269"/>
      <c r="I95" s="269"/>
      <c r="J95" s="269"/>
      <c r="K95" s="269"/>
      <c r="L95" s="269"/>
      <c r="M95" s="269"/>
    </row>
    <row r="96" spans="3:13" x14ac:dyDescent="0.35">
      <c r="C96" s="268"/>
      <c r="D96" s="268"/>
      <c r="E96" s="268"/>
      <c r="F96" s="268"/>
      <c r="G96" s="268"/>
      <c r="H96" s="268"/>
      <c r="I96" s="268"/>
      <c r="J96" s="268"/>
      <c r="K96" s="268"/>
      <c r="L96" s="268"/>
      <c r="M96" s="268"/>
    </row>
    <row r="97" spans="3:13" x14ac:dyDescent="0.35">
      <c r="C97" s="259"/>
      <c r="D97" s="259"/>
      <c r="E97" s="259"/>
      <c r="F97" s="259"/>
      <c r="G97" s="259"/>
      <c r="H97" s="259"/>
      <c r="I97" s="259"/>
      <c r="J97" s="259"/>
      <c r="K97" s="259"/>
      <c r="L97" s="259"/>
      <c r="M97" s="259"/>
    </row>
    <row r="98" spans="3:13" x14ac:dyDescent="0.35">
      <c r="C98" s="259"/>
      <c r="D98" s="259"/>
      <c r="E98" s="259"/>
      <c r="F98" s="259"/>
      <c r="G98" s="259"/>
      <c r="H98" s="259"/>
      <c r="I98" s="259"/>
      <c r="J98" s="259"/>
      <c r="K98" s="259"/>
      <c r="L98" s="259"/>
      <c r="M98" s="259"/>
    </row>
    <row r="99" spans="3:13" x14ac:dyDescent="0.35">
      <c r="C99" s="268"/>
      <c r="D99" s="268"/>
      <c r="E99" s="268"/>
      <c r="F99" s="268"/>
      <c r="G99" s="268"/>
      <c r="H99" s="268"/>
      <c r="I99" s="268"/>
      <c r="J99" s="268"/>
      <c r="K99" s="268"/>
      <c r="L99" s="268"/>
      <c r="M99" s="268"/>
    </row>
    <row r="100" spans="3:13" x14ac:dyDescent="0.35">
      <c r="C100" s="268"/>
      <c r="D100" s="268"/>
      <c r="E100" s="268"/>
      <c r="F100" s="268"/>
      <c r="G100" s="268"/>
      <c r="H100" s="268"/>
      <c r="I100" s="268"/>
      <c r="J100" s="268"/>
      <c r="K100" s="268"/>
      <c r="L100" s="268"/>
      <c r="M100" s="268"/>
    </row>
    <row r="101" spans="3:13" x14ac:dyDescent="0.35">
      <c r="C101" s="259"/>
      <c r="D101" s="259"/>
      <c r="E101" s="259"/>
      <c r="F101" s="259"/>
      <c r="G101" s="259"/>
      <c r="H101" s="259"/>
      <c r="I101" s="259"/>
      <c r="J101" s="259"/>
      <c r="K101" s="259"/>
      <c r="L101" s="259"/>
      <c r="M101" s="259"/>
    </row>
    <row r="102" spans="3:13" x14ac:dyDescent="0.35">
      <c r="C102" s="269"/>
      <c r="D102" s="269"/>
      <c r="E102" s="269"/>
      <c r="F102" s="269"/>
      <c r="G102" s="269"/>
      <c r="H102" s="269"/>
      <c r="I102" s="269"/>
      <c r="J102" s="269"/>
      <c r="K102" s="269"/>
      <c r="L102" s="269"/>
      <c r="M102" s="269"/>
    </row>
    <row r="103" spans="3:13" x14ac:dyDescent="0.35">
      <c r="C103" s="268"/>
      <c r="D103" s="268"/>
      <c r="E103" s="268"/>
      <c r="F103" s="268"/>
      <c r="G103" s="268"/>
      <c r="H103" s="268"/>
      <c r="I103" s="268"/>
      <c r="J103" s="268"/>
      <c r="K103" s="268"/>
      <c r="L103" s="268"/>
      <c r="M103" s="268"/>
    </row>
    <row r="104" spans="3:13" x14ac:dyDescent="0.35">
      <c r="C104" s="259"/>
      <c r="D104" s="259"/>
      <c r="E104" s="259"/>
      <c r="F104" s="259"/>
      <c r="G104" s="259"/>
      <c r="H104" s="259"/>
      <c r="I104" s="259"/>
      <c r="J104" s="259"/>
      <c r="K104" s="259"/>
      <c r="L104" s="259"/>
      <c r="M104" s="259"/>
    </row>
    <row r="105" spans="3:13" x14ac:dyDescent="0.35">
      <c r="C105" s="259"/>
      <c r="D105" s="259"/>
      <c r="E105" s="259"/>
      <c r="F105" s="259"/>
      <c r="G105" s="259"/>
      <c r="H105" s="259"/>
      <c r="I105" s="259"/>
      <c r="J105" s="259"/>
      <c r="K105" s="259"/>
      <c r="L105" s="259"/>
      <c r="M105" s="259"/>
    </row>
    <row r="106" spans="3:13" x14ac:dyDescent="0.35">
      <c r="C106" s="268"/>
      <c r="D106" s="268"/>
      <c r="E106" s="268"/>
      <c r="F106" s="268"/>
      <c r="G106" s="268"/>
      <c r="H106" s="268"/>
      <c r="I106" s="268"/>
      <c r="J106" s="268"/>
      <c r="K106" s="268"/>
      <c r="L106" s="268"/>
      <c r="M106" s="268"/>
    </row>
    <row r="107" spans="3:13" x14ac:dyDescent="0.35">
      <c r="C107" s="268"/>
      <c r="D107" s="268"/>
      <c r="E107" s="268"/>
      <c r="F107" s="268"/>
      <c r="G107" s="268"/>
      <c r="H107" s="268"/>
      <c r="I107" s="268"/>
      <c r="J107" s="268"/>
      <c r="K107" s="268"/>
      <c r="L107" s="268"/>
      <c r="M107" s="268"/>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1DF3-4815-4063-B7BB-3BD74D6EA2FA}">
  <sheetPr codeName="Sheet6">
    <tabColor rgb="FF384B77"/>
  </sheetPr>
  <dimension ref="B1:BG110"/>
  <sheetViews>
    <sheetView showGridLines="0" zoomScale="85" zoomScaleNormal="85" workbookViewId="0">
      <pane xSplit="11" ySplit="3" topLeftCell="Q4" activePane="bottomRight" state="frozen"/>
      <selection pane="topRight" activeCell="B2" sqref="B2"/>
      <selection pane="bottomLeft" activeCell="B2" sqref="B2"/>
      <selection pane="bottomRight" activeCell="A2" sqref="A2"/>
    </sheetView>
  </sheetViews>
  <sheetFormatPr defaultColWidth="10.54296875" defaultRowHeight="14.5" x14ac:dyDescent="0.35"/>
  <cols>
    <col min="1" max="1" width="5.54296875" customWidth="1"/>
    <col min="2" max="2" width="33.453125" customWidth="1"/>
    <col min="3" max="4" width="9.1796875" customWidth="1"/>
    <col min="5" max="10" width="9.1796875" hidden="1" customWidth="1"/>
    <col min="11" max="11" width="9.1796875" customWidth="1"/>
    <col min="12" max="13" width="12" style="230" bestFit="1" customWidth="1"/>
    <col min="14" max="14" width="14.453125" style="230" bestFit="1" customWidth="1"/>
    <col min="15" max="20" width="10.54296875" style="230"/>
    <col min="21" max="21" width="8.54296875" style="230" customWidth="1"/>
    <col min="22" max="23" width="14.453125" style="230" bestFit="1" customWidth="1"/>
    <col min="24" max="24" width="9.81640625" style="230" customWidth="1"/>
    <col min="25" max="59" width="10.54296875" style="230"/>
  </cols>
  <sheetData>
    <row r="1" spans="2:37" ht="5.15" customHeight="1" x14ac:dyDescent="0.35"/>
    <row r="2" spans="2:37" ht="30" customHeight="1" x14ac:dyDescent="0.35">
      <c r="B2" s="168" t="s">
        <v>60</v>
      </c>
      <c r="C2" s="168"/>
      <c r="D2" s="168"/>
      <c r="E2" s="168"/>
      <c r="F2" s="168"/>
      <c r="G2" s="168"/>
      <c r="H2" s="168"/>
      <c r="I2" s="168"/>
      <c r="J2" s="168"/>
      <c r="K2" s="168"/>
      <c r="L2" s="231"/>
      <c r="M2" s="231"/>
      <c r="N2" s="231"/>
      <c r="U2" s="231"/>
      <c r="V2" s="231"/>
      <c r="W2" s="231"/>
      <c r="Y2" s="232"/>
      <c r="Z2" s="232"/>
      <c r="AA2" s="232"/>
      <c r="AB2" s="232"/>
      <c r="AE2" s="231"/>
      <c r="AF2" s="231"/>
      <c r="AG2" s="231"/>
    </row>
    <row r="3" spans="2:37" x14ac:dyDescent="0.35">
      <c r="B3" s="162" t="s">
        <v>407</v>
      </c>
      <c r="C3" s="162"/>
      <c r="D3" s="162"/>
      <c r="E3" s="162"/>
      <c r="F3" s="162"/>
      <c r="G3" s="162"/>
      <c r="H3" s="162"/>
      <c r="I3" s="162"/>
      <c r="J3" s="162"/>
      <c r="K3" s="162"/>
      <c r="L3" s="235">
        <v>2018</v>
      </c>
      <c r="M3" s="235">
        <v>2019</v>
      </c>
      <c r="N3" s="235">
        <v>2020</v>
      </c>
      <c r="O3" s="235">
        <v>2021</v>
      </c>
      <c r="P3" s="235">
        <v>2022</v>
      </c>
      <c r="Q3" s="235">
        <v>2023</v>
      </c>
      <c r="R3" s="236">
        <v>2024</v>
      </c>
      <c r="S3" s="237">
        <v>2025</v>
      </c>
      <c r="U3" s="238" t="s">
        <v>3</v>
      </c>
      <c r="V3" s="238" t="s">
        <v>4</v>
      </c>
      <c r="W3" s="238" t="s">
        <v>5</v>
      </c>
      <c r="X3" s="238">
        <v>2024</v>
      </c>
      <c r="Y3" s="239" t="s">
        <v>282</v>
      </c>
      <c r="Z3" s="239" t="s">
        <v>283</v>
      </c>
      <c r="AA3" s="239" t="s">
        <v>284</v>
      </c>
      <c r="AB3" s="239">
        <v>2025</v>
      </c>
      <c r="AD3" s="238" t="s">
        <v>3</v>
      </c>
      <c r="AE3" s="238" t="s">
        <v>17</v>
      </c>
      <c r="AF3" s="238" t="s">
        <v>18</v>
      </c>
      <c r="AG3" s="238" t="s">
        <v>19</v>
      </c>
      <c r="AH3" s="239" t="s">
        <v>282</v>
      </c>
      <c r="AI3" s="239" t="s">
        <v>285</v>
      </c>
      <c r="AJ3" s="239" t="s">
        <v>286</v>
      </c>
      <c r="AK3" s="239" t="s">
        <v>287</v>
      </c>
    </row>
    <row r="4" spans="2:37" x14ac:dyDescent="0.35">
      <c r="B4" s="34" t="s">
        <v>143</v>
      </c>
      <c r="C4" s="34"/>
      <c r="D4" s="34"/>
      <c r="E4" s="34"/>
      <c r="F4" s="34"/>
      <c r="G4" s="34"/>
      <c r="H4" s="34"/>
      <c r="I4" s="34"/>
      <c r="J4" s="34"/>
      <c r="K4" s="34"/>
      <c r="L4" s="308">
        <v>3391.758298085585</v>
      </c>
      <c r="M4" s="308">
        <v>3410.0943551038754</v>
      </c>
      <c r="N4" s="308">
        <v>3442.5056638810624</v>
      </c>
      <c r="O4" s="308">
        <v>2767.9538515043259</v>
      </c>
      <c r="P4" s="308">
        <v>3776.5882677225227</v>
      </c>
      <c r="Q4" s="308">
        <v>4544.1011726719134</v>
      </c>
      <c r="R4" s="308">
        <f t="shared" ref="R4:R14" si="0">X4</f>
        <v>4348.5765543641191</v>
      </c>
      <c r="S4" s="308"/>
      <c r="U4" s="308">
        <v>1148.7898810090874</v>
      </c>
      <c r="V4" s="308">
        <v>2284.2351805112166</v>
      </c>
      <c r="W4" s="308">
        <v>3317.7787542244469</v>
      </c>
      <c r="X4" s="308">
        <v>4348.5765543641191</v>
      </c>
      <c r="Y4" s="308">
        <v>1362.0014089023489</v>
      </c>
      <c r="Z4" s="308">
        <v>2394.9213263659744</v>
      </c>
      <c r="AA4" s="308"/>
      <c r="AB4" s="308"/>
      <c r="AD4" s="308">
        <f t="shared" ref="AD4:AD14" si="1">U4</f>
        <v>1148.7898810090874</v>
      </c>
      <c r="AE4" s="308">
        <f t="shared" ref="AE4:AG14" si="2">V4-U4</f>
        <v>1135.4452995021293</v>
      </c>
      <c r="AF4" s="308">
        <f t="shared" si="2"/>
        <v>1033.5435737132302</v>
      </c>
      <c r="AG4" s="308">
        <f t="shared" si="2"/>
        <v>1030.7978001396723</v>
      </c>
      <c r="AH4" s="308">
        <f t="shared" ref="AH4:AH14" si="3">Y4</f>
        <v>1362.0014089023489</v>
      </c>
      <c r="AI4" s="308">
        <f>Z4-Y4</f>
        <v>1032.9199174636256</v>
      </c>
      <c r="AJ4" s="308"/>
      <c r="AK4" s="308"/>
    </row>
    <row r="5" spans="2:37" x14ac:dyDescent="0.35">
      <c r="B5" s="135" t="s">
        <v>144</v>
      </c>
      <c r="C5" s="135"/>
      <c r="D5" s="135"/>
      <c r="E5" s="135"/>
      <c r="F5" s="135"/>
      <c r="G5" s="135"/>
      <c r="H5" s="135"/>
      <c r="I5" s="135"/>
      <c r="J5" s="135"/>
      <c r="K5" s="135"/>
      <c r="L5" s="309">
        <v>991.56743285027346</v>
      </c>
      <c r="M5" s="309">
        <v>961.1130593459352</v>
      </c>
      <c r="N5" s="309">
        <v>1009.9973451089222</v>
      </c>
      <c r="O5" s="309">
        <v>973.27142721890903</v>
      </c>
      <c r="P5" s="309">
        <v>1255.3311908077828</v>
      </c>
      <c r="Q5" s="309">
        <v>1339.7243584275041</v>
      </c>
      <c r="R5" s="309">
        <f t="shared" si="0"/>
        <v>1289.1192781369559</v>
      </c>
      <c r="S5" s="309"/>
      <c r="U5" s="309">
        <v>314.40789359974599</v>
      </c>
      <c r="V5" s="309">
        <v>644.47453571084623</v>
      </c>
      <c r="W5" s="309">
        <v>952.99866283075619</v>
      </c>
      <c r="X5" s="309">
        <v>1289.1192781369559</v>
      </c>
      <c r="Y5" s="309">
        <v>317.24412850761047</v>
      </c>
      <c r="Z5" s="309">
        <v>633.8831942015189</v>
      </c>
      <c r="AA5" s="309"/>
      <c r="AB5" s="309"/>
      <c r="AD5" s="309">
        <f t="shared" si="1"/>
        <v>314.40789359974599</v>
      </c>
      <c r="AE5" s="309">
        <f t="shared" si="2"/>
        <v>330.06664211110024</v>
      </c>
      <c r="AF5" s="309">
        <f t="shared" si="2"/>
        <v>308.52412711990996</v>
      </c>
      <c r="AG5" s="309">
        <f t="shared" si="2"/>
        <v>336.12061530619974</v>
      </c>
      <c r="AH5" s="309">
        <f t="shared" si="3"/>
        <v>317.24412850761047</v>
      </c>
      <c r="AI5" s="309">
        <f t="shared" ref="AI5:AI14" si="4">Z5-Y5</f>
        <v>316.63906569390844</v>
      </c>
      <c r="AJ5" s="309"/>
      <c r="AK5" s="309"/>
    </row>
    <row r="6" spans="2:37" x14ac:dyDescent="0.35">
      <c r="B6" s="136" t="s">
        <v>145</v>
      </c>
      <c r="C6" s="136"/>
      <c r="D6" s="136"/>
      <c r="E6" s="136"/>
      <c r="F6" s="136"/>
      <c r="G6" s="136"/>
      <c r="H6" s="136"/>
      <c r="I6" s="136"/>
      <c r="J6" s="136"/>
      <c r="K6" s="136"/>
      <c r="L6" s="309">
        <v>-108.70099050274985</v>
      </c>
      <c r="M6" s="309">
        <v>-310.89267472333734</v>
      </c>
      <c r="N6" s="309">
        <v>-653.92004068570873</v>
      </c>
      <c r="O6" s="309">
        <v>-553.01161522570897</v>
      </c>
      <c r="P6" s="309">
        <v>-306.23752572845189</v>
      </c>
      <c r="Q6" s="309">
        <v>-321.01013197494706</v>
      </c>
      <c r="R6" s="309">
        <f t="shared" si="0"/>
        <v>-192.32166212656801</v>
      </c>
      <c r="S6" s="309"/>
      <c r="U6" s="309">
        <v>-10.000069702351004</v>
      </c>
      <c r="V6" s="309">
        <v>-171.80489696942803</v>
      </c>
      <c r="W6" s="309">
        <v>-215.62847781589304</v>
      </c>
      <c r="X6" s="309">
        <v>-192.32166212656801</v>
      </c>
      <c r="Y6" s="309">
        <v>66.948928131704051</v>
      </c>
      <c r="Z6" s="309">
        <v>-8.5386181695150114</v>
      </c>
      <c r="AA6" s="309"/>
      <c r="AB6" s="309"/>
      <c r="AD6" s="309">
        <f t="shared" si="1"/>
        <v>-10.000069702351004</v>
      </c>
      <c r="AE6" s="309">
        <f t="shared" si="2"/>
        <v>-161.80482726707703</v>
      </c>
      <c r="AF6" s="309">
        <f t="shared" si="2"/>
        <v>-43.823580846465006</v>
      </c>
      <c r="AG6" s="309">
        <f t="shared" si="2"/>
        <v>23.30681568932502</v>
      </c>
      <c r="AH6" s="309">
        <f t="shared" si="3"/>
        <v>66.948928131704051</v>
      </c>
      <c r="AI6" s="309">
        <f t="shared" si="4"/>
        <v>-75.487546301219055</v>
      </c>
      <c r="AJ6" s="309"/>
      <c r="AK6" s="309"/>
    </row>
    <row r="7" spans="2:37" x14ac:dyDescent="0.35">
      <c r="B7" s="137" t="s">
        <v>146</v>
      </c>
      <c r="C7" s="137"/>
      <c r="D7" s="137"/>
      <c r="E7" s="137"/>
      <c r="F7" s="137"/>
      <c r="G7" s="137"/>
      <c r="H7" s="137"/>
      <c r="I7" s="137"/>
      <c r="J7" s="137"/>
      <c r="K7" s="137"/>
      <c r="L7" s="308">
        <v>882.86644234752373</v>
      </c>
      <c r="M7" s="308">
        <v>650.22038462259786</v>
      </c>
      <c r="N7" s="308">
        <v>356.07730442321349</v>
      </c>
      <c r="O7" s="308">
        <v>420.25981199320017</v>
      </c>
      <c r="P7" s="308">
        <v>949.093665079331</v>
      </c>
      <c r="Q7" s="308">
        <v>1018.714226452557</v>
      </c>
      <c r="R7" s="308">
        <f t="shared" si="0"/>
        <v>1096.7976160103879</v>
      </c>
      <c r="S7" s="308"/>
      <c r="U7" s="308">
        <v>304.40782389739496</v>
      </c>
      <c r="V7" s="308">
        <v>472.66963874141823</v>
      </c>
      <c r="W7" s="308">
        <v>737.37018501486318</v>
      </c>
      <c r="X7" s="308">
        <v>1096.7976160103879</v>
      </c>
      <c r="Y7" s="308">
        <v>384.19305663931453</v>
      </c>
      <c r="Z7" s="308">
        <v>625.34457603200394</v>
      </c>
      <c r="AA7" s="308"/>
      <c r="AB7" s="308"/>
      <c r="AD7" s="308">
        <f t="shared" si="1"/>
        <v>304.40782389739496</v>
      </c>
      <c r="AE7" s="308">
        <f t="shared" si="2"/>
        <v>168.26181484402326</v>
      </c>
      <c r="AF7" s="308">
        <f t="shared" si="2"/>
        <v>264.70054627344496</v>
      </c>
      <c r="AG7" s="308">
        <f t="shared" si="2"/>
        <v>359.42743099552467</v>
      </c>
      <c r="AH7" s="308">
        <f t="shared" si="3"/>
        <v>384.19305663931453</v>
      </c>
      <c r="AI7" s="308">
        <f t="shared" si="4"/>
        <v>241.15151939268941</v>
      </c>
      <c r="AJ7" s="308"/>
      <c r="AK7" s="308"/>
    </row>
    <row r="8" spans="2:37" x14ac:dyDescent="0.35">
      <c r="B8" s="8" t="s">
        <v>147</v>
      </c>
      <c r="C8" s="8"/>
      <c r="D8" s="8"/>
      <c r="E8" s="8"/>
      <c r="F8" s="8"/>
      <c r="G8" s="8"/>
      <c r="H8" s="8"/>
      <c r="I8" s="8"/>
      <c r="J8" s="8"/>
      <c r="K8" s="8"/>
      <c r="L8" s="310">
        <v>0</v>
      </c>
      <c r="M8" s="309">
        <v>17.055812625326219</v>
      </c>
      <c r="N8" s="309">
        <v>2.563960278406781</v>
      </c>
      <c r="O8" s="309">
        <v>68.395206470397</v>
      </c>
      <c r="P8" s="309">
        <v>186.12315538201497</v>
      </c>
      <c r="Q8" s="309">
        <v>26.435202801905</v>
      </c>
      <c r="R8" s="309">
        <f t="shared" si="0"/>
        <v>76.890444147336012</v>
      </c>
      <c r="S8" s="309"/>
      <c r="U8" s="309">
        <v>20.637134521644001</v>
      </c>
      <c r="V8" s="309">
        <v>35.207030058545996</v>
      </c>
      <c r="W8" s="309">
        <v>53.700378269612997</v>
      </c>
      <c r="X8" s="309">
        <v>76.890444147336012</v>
      </c>
      <c r="Y8" s="309">
        <v>18.556123625615001</v>
      </c>
      <c r="Z8" s="309">
        <v>32.973236761252004</v>
      </c>
      <c r="AA8" s="309"/>
      <c r="AB8" s="309"/>
      <c r="AD8" s="309">
        <f t="shared" si="1"/>
        <v>20.637134521644001</v>
      </c>
      <c r="AE8" s="309">
        <f t="shared" si="2"/>
        <v>14.569895536901996</v>
      </c>
      <c r="AF8" s="309">
        <f t="shared" si="2"/>
        <v>18.493348211067001</v>
      </c>
      <c r="AG8" s="309">
        <f t="shared" si="2"/>
        <v>23.190065877723015</v>
      </c>
      <c r="AH8" s="309">
        <f t="shared" si="3"/>
        <v>18.556123625615001</v>
      </c>
      <c r="AI8" s="309">
        <f t="shared" si="4"/>
        <v>14.417113135637003</v>
      </c>
      <c r="AJ8" s="309"/>
      <c r="AK8" s="309"/>
    </row>
    <row r="9" spans="2:37" x14ac:dyDescent="0.35">
      <c r="B9" s="137" t="s">
        <v>148</v>
      </c>
      <c r="C9" s="137"/>
      <c r="D9" s="137"/>
      <c r="E9" s="137"/>
      <c r="F9" s="137"/>
      <c r="G9" s="137"/>
      <c r="H9" s="137"/>
      <c r="I9" s="137"/>
      <c r="J9" s="137"/>
      <c r="K9" s="137"/>
      <c r="L9" s="308">
        <v>2508.8918557380612</v>
      </c>
      <c r="M9" s="308">
        <v>2776.9297831066037</v>
      </c>
      <c r="N9" s="308">
        <v>3088.9923197362546</v>
      </c>
      <c r="O9" s="308">
        <v>2416.0892459815182</v>
      </c>
      <c r="P9" s="308">
        <v>3014.4803036552053</v>
      </c>
      <c r="Q9" s="308">
        <v>3551.8221490212582</v>
      </c>
      <c r="R9" s="308">
        <f t="shared" si="0"/>
        <v>3328.6693825010661</v>
      </c>
      <c r="S9" s="308"/>
      <c r="U9" s="308">
        <v>865.01919163333719</v>
      </c>
      <c r="V9" s="308">
        <v>1846.7725718283421</v>
      </c>
      <c r="W9" s="308">
        <v>2634.1089474791961</v>
      </c>
      <c r="X9" s="308">
        <v>3328.6693825010661</v>
      </c>
      <c r="Y9" s="308">
        <v>996.36383788864759</v>
      </c>
      <c r="Z9" s="308">
        <v>1802.5499870952212</v>
      </c>
      <c r="AA9" s="308"/>
      <c r="AB9" s="308"/>
      <c r="AD9" s="308">
        <f t="shared" si="1"/>
        <v>865.01919163333719</v>
      </c>
      <c r="AE9" s="308">
        <f t="shared" si="2"/>
        <v>981.75338019500487</v>
      </c>
      <c r="AF9" s="308">
        <f t="shared" si="2"/>
        <v>787.33637565085405</v>
      </c>
      <c r="AG9" s="308">
        <f t="shared" si="2"/>
        <v>694.56043502187003</v>
      </c>
      <c r="AH9" s="308">
        <f t="shared" si="3"/>
        <v>996.36383788864759</v>
      </c>
      <c r="AI9" s="308">
        <f t="shared" si="4"/>
        <v>806.18614920657365</v>
      </c>
      <c r="AJ9" s="308"/>
      <c r="AK9" s="308"/>
    </row>
    <row r="10" spans="2:37" x14ac:dyDescent="0.35">
      <c r="B10" s="9" t="s">
        <v>64</v>
      </c>
      <c r="C10" s="143"/>
      <c r="D10" s="143"/>
      <c r="E10" s="143"/>
      <c r="F10" s="143"/>
      <c r="G10" s="143"/>
      <c r="H10" s="143"/>
      <c r="I10" s="143"/>
      <c r="J10" s="143"/>
      <c r="K10" s="143"/>
      <c r="L10" s="318">
        <f>EDPR!T15</f>
        <v>1299.9100000000001</v>
      </c>
      <c r="M10" s="318">
        <f>EDPR!U15</f>
        <v>1651.42</v>
      </c>
      <c r="N10" s="318">
        <f>EDPR!V15</f>
        <v>1654.73</v>
      </c>
      <c r="O10" s="318">
        <f>EDPR!W15</f>
        <v>1760.04</v>
      </c>
      <c r="P10" s="318">
        <v>2157.2075855805233</v>
      </c>
      <c r="Q10" s="318">
        <v>1834.671284905507</v>
      </c>
      <c r="R10" s="318">
        <f t="shared" si="0"/>
        <v>1536.5787294110021</v>
      </c>
      <c r="S10" s="318"/>
      <c r="T10" s="257"/>
      <c r="U10" s="318">
        <v>453.76879054719228</v>
      </c>
      <c r="V10" s="318">
        <v>967.60650085633631</v>
      </c>
      <c r="W10" s="318">
        <v>1294.2953701695551</v>
      </c>
      <c r="X10" s="318">
        <v>1536.5787294110021</v>
      </c>
      <c r="Y10" s="318">
        <v>476.26175457647929</v>
      </c>
      <c r="Z10" s="318">
        <v>947.83886450391765</v>
      </c>
      <c r="AA10" s="318"/>
      <c r="AB10" s="318"/>
      <c r="AC10" s="257"/>
      <c r="AD10" s="318">
        <f t="shared" si="1"/>
        <v>453.76879054719228</v>
      </c>
      <c r="AE10" s="318">
        <f t="shared" si="2"/>
        <v>513.83771030914409</v>
      </c>
      <c r="AF10" s="318">
        <f t="shared" si="2"/>
        <v>326.68886931321879</v>
      </c>
      <c r="AG10" s="318">
        <f t="shared" si="2"/>
        <v>242.28335924144699</v>
      </c>
      <c r="AH10" s="318">
        <f t="shared" si="3"/>
        <v>476.26175457647929</v>
      </c>
      <c r="AI10" s="318">
        <f t="shared" si="4"/>
        <v>471.57710992743836</v>
      </c>
      <c r="AJ10" s="318"/>
      <c r="AK10" s="318"/>
    </row>
    <row r="11" spans="2:37" x14ac:dyDescent="0.35">
      <c r="B11" s="9" t="s">
        <v>65</v>
      </c>
      <c r="C11" s="143"/>
      <c r="D11" s="143"/>
      <c r="E11" s="143"/>
      <c r="F11" s="143"/>
      <c r="G11" s="143"/>
      <c r="H11" s="143"/>
      <c r="I11" s="143"/>
      <c r="J11" s="143"/>
      <c r="K11" s="143"/>
      <c r="L11" s="259">
        <v>761.79452359108598</v>
      </c>
      <c r="M11" s="259">
        <v>804.50946744927114</v>
      </c>
      <c r="N11" s="259">
        <v>1109.0688293032135</v>
      </c>
      <c r="O11" s="259">
        <v>385.98024176248748</v>
      </c>
      <c r="P11" s="259">
        <v>523.07943020165271</v>
      </c>
      <c r="Q11" s="259">
        <v>1479.946135127667</v>
      </c>
      <c r="R11" s="318">
        <f t="shared" si="0"/>
        <v>1481.6326113453993</v>
      </c>
      <c r="S11" s="318"/>
      <c r="T11" s="257"/>
      <c r="U11" s="259">
        <v>361.09294745436495</v>
      </c>
      <c r="V11" s="259">
        <v>798.41994054089514</v>
      </c>
      <c r="W11" s="259">
        <v>1203.063435939278</v>
      </c>
      <c r="X11" s="259">
        <v>1481.6326113453993</v>
      </c>
      <c r="Y11" s="259">
        <v>478.62537248579218</v>
      </c>
      <c r="Z11" s="259">
        <v>769.01951016154999</v>
      </c>
      <c r="AA11" s="259"/>
      <c r="AB11" s="259"/>
      <c r="AC11" s="257"/>
      <c r="AD11" s="259">
        <f t="shared" si="1"/>
        <v>361.09294745436495</v>
      </c>
      <c r="AE11" s="259">
        <f t="shared" si="2"/>
        <v>437.32699308653019</v>
      </c>
      <c r="AF11" s="259">
        <f t="shared" si="2"/>
        <v>404.64349539838281</v>
      </c>
      <c r="AG11" s="259">
        <f t="shared" si="2"/>
        <v>278.5691754061213</v>
      </c>
      <c r="AH11" s="259">
        <f t="shared" si="3"/>
        <v>478.62537248579218</v>
      </c>
      <c r="AI11" s="259">
        <f t="shared" si="4"/>
        <v>290.3941376757578</v>
      </c>
      <c r="AJ11" s="259"/>
      <c r="AK11" s="259"/>
    </row>
    <row r="12" spans="2:37" x14ac:dyDescent="0.35">
      <c r="B12" s="9" t="s">
        <v>66</v>
      </c>
      <c r="C12" s="143"/>
      <c r="D12" s="143"/>
      <c r="E12" s="143"/>
      <c r="F12" s="143"/>
      <c r="G12" s="143"/>
      <c r="H12" s="143"/>
      <c r="I12" s="143"/>
      <c r="J12" s="143"/>
      <c r="K12" s="143"/>
      <c r="L12" s="259">
        <v>447.59957692945386</v>
      </c>
      <c r="M12" s="259">
        <v>321.04154549916609</v>
      </c>
      <c r="N12" s="259">
        <v>325.51606635581311</v>
      </c>
      <c r="O12" s="259">
        <v>274.35065955936216</v>
      </c>
      <c r="P12" s="259">
        <v>333.15170424302551</v>
      </c>
      <c r="Q12" s="259">
        <v>238.129645291381</v>
      </c>
      <c r="R12" s="318">
        <f t="shared" si="0"/>
        <v>184.08219481893798</v>
      </c>
      <c r="S12" s="318"/>
      <c r="T12" s="257"/>
      <c r="U12" s="259">
        <v>53.523690021662944</v>
      </c>
      <c r="V12" s="259">
        <v>97.06180682537692</v>
      </c>
      <c r="W12" s="259">
        <v>140.85552700246987</v>
      </c>
      <c r="X12" s="259">
        <v>184.08219481893798</v>
      </c>
      <c r="Y12" s="259">
        <v>43.911889053681001</v>
      </c>
      <c r="Z12" s="259">
        <v>74.55733936564306</v>
      </c>
      <c r="AA12" s="259"/>
      <c r="AB12" s="259"/>
      <c r="AC12" s="257"/>
      <c r="AD12" s="259">
        <f t="shared" ref="AD12" si="5">U12</f>
        <v>53.523690021662944</v>
      </c>
      <c r="AE12" s="259">
        <f t="shared" si="2"/>
        <v>43.538116803713976</v>
      </c>
      <c r="AF12" s="259">
        <f t="shared" si="2"/>
        <v>43.793720177092951</v>
      </c>
      <c r="AG12" s="259">
        <f t="shared" si="2"/>
        <v>43.226667816468108</v>
      </c>
      <c r="AH12" s="259">
        <f t="shared" si="3"/>
        <v>43.911889053681001</v>
      </c>
      <c r="AI12" s="259">
        <f t="shared" si="4"/>
        <v>30.645450311962058</v>
      </c>
      <c r="AJ12" s="259"/>
      <c r="AK12" s="259"/>
    </row>
    <row r="13" spans="2:37" x14ac:dyDescent="0.35">
      <c r="B13" s="138" t="s">
        <v>408</v>
      </c>
      <c r="C13" s="138"/>
      <c r="D13" s="138"/>
      <c r="E13" s="138"/>
      <c r="F13" s="138"/>
      <c r="G13" s="138"/>
      <c r="H13" s="138"/>
      <c r="I13" s="138"/>
      <c r="J13" s="138"/>
      <c r="K13" s="138"/>
      <c r="L13" s="309">
        <v>1334.1650890368571</v>
      </c>
      <c r="M13" s="309">
        <v>1442.3239750688731</v>
      </c>
      <c r="N13" s="309">
        <v>1319.4272425791703</v>
      </c>
      <c r="O13" s="309">
        <v>1262.981131437004</v>
      </c>
      <c r="P13" s="309">
        <v>1429.9719140942959</v>
      </c>
      <c r="Q13" s="309">
        <v>1616.3511183429887</v>
      </c>
      <c r="R13" s="309">
        <f t="shared" si="0"/>
        <v>1874.5740615960788</v>
      </c>
      <c r="S13" s="309"/>
      <c r="U13" s="309">
        <v>276.68884193281804</v>
      </c>
      <c r="V13" s="309">
        <v>548.88898164755403</v>
      </c>
      <c r="W13" s="309">
        <v>832.51272035852492</v>
      </c>
      <c r="X13" s="259">
        <v>1874.5740615960788</v>
      </c>
      <c r="Y13" s="259">
        <v>308.82611577516303</v>
      </c>
      <c r="Z13" s="259">
        <v>647.32491845984896</v>
      </c>
      <c r="AA13" s="309"/>
      <c r="AB13" s="259"/>
      <c r="AD13" s="309">
        <f t="shared" si="1"/>
        <v>276.68884193281804</v>
      </c>
      <c r="AE13" s="309">
        <f t="shared" si="2"/>
        <v>272.200139714736</v>
      </c>
      <c r="AF13" s="309">
        <f t="shared" si="2"/>
        <v>283.62373871097088</v>
      </c>
      <c r="AG13" s="309">
        <f t="shared" si="2"/>
        <v>1042.0613412375537</v>
      </c>
      <c r="AH13" s="309">
        <f t="shared" si="3"/>
        <v>308.82611577516303</v>
      </c>
      <c r="AI13" s="309">
        <f t="shared" si="4"/>
        <v>338.49880268468593</v>
      </c>
      <c r="AJ13" s="309"/>
      <c r="AK13" s="309"/>
    </row>
    <row r="14" spans="2:37" x14ac:dyDescent="0.35">
      <c r="B14" s="137" t="s">
        <v>150</v>
      </c>
      <c r="C14" s="137"/>
      <c r="D14" s="137"/>
      <c r="E14" s="137"/>
      <c r="F14" s="137"/>
      <c r="G14" s="137"/>
      <c r="H14" s="137"/>
      <c r="I14" s="137"/>
      <c r="J14" s="137"/>
      <c r="K14" s="137"/>
      <c r="L14" s="308">
        <v>1174.726766701204</v>
      </c>
      <c r="M14" s="308">
        <v>1334.6058080377311</v>
      </c>
      <c r="N14" s="308">
        <v>1769.5650771570847</v>
      </c>
      <c r="O14" s="308">
        <v>1153.1081145445141</v>
      </c>
      <c r="P14" s="308">
        <v>1583.6458439309158</v>
      </c>
      <c r="Q14" s="308">
        <v>1935.4710306782727</v>
      </c>
      <c r="R14" s="308">
        <f t="shared" si="0"/>
        <v>1454.0953209049856</v>
      </c>
      <c r="S14" s="308"/>
      <c r="U14" s="308">
        <v>588.33034970051892</v>
      </c>
      <c r="V14" s="308">
        <v>1297.8835901807886</v>
      </c>
      <c r="W14" s="308">
        <v>1801.596227120672</v>
      </c>
      <c r="X14" s="308">
        <v>1454.0953209049856</v>
      </c>
      <c r="Y14" s="308">
        <v>687.53772211348462</v>
      </c>
      <c r="Z14" s="308">
        <v>1155.225068635373</v>
      </c>
      <c r="AA14" s="308"/>
      <c r="AB14" s="308"/>
      <c r="AD14" s="308">
        <f t="shared" si="1"/>
        <v>588.33034970051892</v>
      </c>
      <c r="AE14" s="308">
        <f t="shared" si="2"/>
        <v>709.55324048026966</v>
      </c>
      <c r="AF14" s="308">
        <f t="shared" si="2"/>
        <v>503.7126369398834</v>
      </c>
      <c r="AG14" s="308">
        <f t="shared" si="2"/>
        <v>-347.50090621568643</v>
      </c>
      <c r="AH14" s="308">
        <f t="shared" si="3"/>
        <v>687.53772211348462</v>
      </c>
      <c r="AI14" s="308">
        <f t="shared" si="4"/>
        <v>467.68734652188834</v>
      </c>
      <c r="AJ14" s="308"/>
      <c r="AK14" s="308"/>
    </row>
    <row r="15" spans="2:37" x14ac:dyDescent="0.35">
      <c r="B15" s="34"/>
      <c r="C15" s="34"/>
      <c r="D15" s="34"/>
      <c r="E15" s="34"/>
      <c r="F15" s="34"/>
      <c r="G15" s="34"/>
      <c r="H15" s="34"/>
      <c r="I15" s="34"/>
      <c r="J15" s="34"/>
      <c r="K15" s="34"/>
      <c r="L15" s="259">
        <f>L4-L7-L13</f>
        <v>1174.726766701204</v>
      </c>
      <c r="M15" s="259"/>
      <c r="N15" s="259"/>
      <c r="O15" s="259"/>
      <c r="P15" s="259"/>
      <c r="Q15" s="259"/>
      <c r="R15" s="259"/>
      <c r="S15" s="259"/>
      <c r="T15" s="259"/>
      <c r="U15" s="259"/>
      <c r="V15" s="259"/>
      <c r="W15" s="259"/>
      <c r="X15" s="259"/>
      <c r="Y15" s="259"/>
      <c r="Z15" s="259"/>
    </row>
    <row r="16" spans="2:37" x14ac:dyDescent="0.35">
      <c r="B16" s="10"/>
      <c r="C16" s="10"/>
      <c r="D16" s="10"/>
      <c r="E16" s="10"/>
      <c r="F16" s="10"/>
      <c r="G16" s="10"/>
      <c r="H16" s="10"/>
      <c r="I16" s="10"/>
      <c r="J16" s="10"/>
      <c r="K16" s="10"/>
      <c r="M16" s="259"/>
      <c r="N16" s="259"/>
      <c r="O16" s="259"/>
      <c r="P16" s="259"/>
      <c r="Q16" s="259"/>
      <c r="R16" s="259"/>
      <c r="S16" s="259"/>
      <c r="T16" s="259"/>
      <c r="U16" s="259"/>
      <c r="V16" s="259"/>
      <c r="W16" s="259"/>
      <c r="X16" s="259"/>
      <c r="Y16" s="259"/>
      <c r="Z16" s="259"/>
    </row>
    <row r="17" spans="2:37" x14ac:dyDescent="0.35">
      <c r="B17" s="162" t="s">
        <v>409</v>
      </c>
      <c r="C17" s="162"/>
      <c r="D17" s="162"/>
      <c r="E17" s="162"/>
      <c r="F17" s="162"/>
      <c r="G17" s="162"/>
      <c r="H17" s="162"/>
      <c r="I17" s="162"/>
      <c r="J17" s="162"/>
      <c r="K17" s="162"/>
      <c r="L17" s="235">
        <v>2018</v>
      </c>
      <c r="M17" s="235">
        <v>2019</v>
      </c>
      <c r="N17" s="235">
        <v>2020</v>
      </c>
      <c r="O17" s="235">
        <v>2021</v>
      </c>
      <c r="P17" s="235">
        <v>2022</v>
      </c>
      <c r="Q17" s="235">
        <v>2023</v>
      </c>
      <c r="R17" s="236">
        <v>2024</v>
      </c>
      <c r="S17" s="237">
        <v>2025</v>
      </c>
      <c r="U17" s="238" t="s">
        <v>3</v>
      </c>
      <c r="V17" s="238" t="s">
        <v>4</v>
      </c>
      <c r="W17" s="238" t="s">
        <v>5</v>
      </c>
      <c r="X17" s="238">
        <v>2024</v>
      </c>
      <c r="Y17" s="239" t="s">
        <v>282</v>
      </c>
      <c r="Z17" s="239" t="s">
        <v>283</v>
      </c>
      <c r="AA17" s="239" t="s">
        <v>284</v>
      </c>
      <c r="AB17" s="239">
        <v>2025</v>
      </c>
      <c r="AD17" s="234"/>
      <c r="AE17" s="234"/>
      <c r="AF17" s="234"/>
      <c r="AG17" s="234"/>
    </row>
    <row r="18" spans="2:37" x14ac:dyDescent="0.35">
      <c r="B18" t="s">
        <v>410</v>
      </c>
      <c r="L18" s="311">
        <v>-0.06</v>
      </c>
      <c r="M18" s="312">
        <v>-3.354218179935009E-2</v>
      </c>
      <c r="N18" s="312">
        <v>-4.2502189957608905E-2</v>
      </c>
      <c r="O18" s="312">
        <v>-4.366837583238381E-2</v>
      </c>
      <c r="P18" s="312">
        <v>-1.8200731023940264E-2</v>
      </c>
      <c r="Q18" s="312">
        <v>-5.7685805908180732E-2</v>
      </c>
      <c r="R18" s="312">
        <f>X18</f>
        <v>-2.3621893724705467E-2</v>
      </c>
      <c r="S18" s="312"/>
      <c r="U18" s="312">
        <v>-1.8154146053718789E-2</v>
      </c>
      <c r="V18" s="312">
        <v>3.1828898892867219E-3</v>
      </c>
      <c r="W18" s="312">
        <v>-2.014168120363713E-2</v>
      </c>
      <c r="X18" s="312">
        <v>-2.3621893724705467E-2</v>
      </c>
      <c r="Y18" s="312">
        <v>1.2684468974316632E-2</v>
      </c>
      <c r="Z18" s="312">
        <v>-1.4904885427465042E-2</v>
      </c>
      <c r="AA18" s="312"/>
      <c r="AB18" s="312"/>
      <c r="AE18" s="259"/>
      <c r="AF18" s="259"/>
    </row>
    <row r="19" spans="2:37" x14ac:dyDescent="0.35">
      <c r="B19" s="14" t="s">
        <v>411</v>
      </c>
      <c r="C19" s="14"/>
      <c r="D19" s="14"/>
      <c r="E19" s="14"/>
      <c r="F19" s="14"/>
      <c r="G19" s="14"/>
      <c r="H19" s="14"/>
      <c r="I19" s="14"/>
      <c r="J19" s="14"/>
      <c r="K19" s="14"/>
      <c r="L19" s="313">
        <v>28358.961281035394</v>
      </c>
      <c r="M19" s="313">
        <v>30040.513097169289</v>
      </c>
      <c r="N19" s="313">
        <v>28537.99828036</v>
      </c>
      <c r="O19" s="313">
        <v>30324.49364425</v>
      </c>
      <c r="P19" s="313">
        <v>33400.980454157994</v>
      </c>
      <c r="Q19" s="313">
        <v>34593.787845107006</v>
      </c>
      <c r="R19" s="313">
        <f>X19</f>
        <v>36553.993279543974</v>
      </c>
      <c r="S19" s="313"/>
      <c r="U19" s="313">
        <v>9922.092700444</v>
      </c>
      <c r="V19" s="313">
        <v>18895.293714383999</v>
      </c>
      <c r="W19" s="313">
        <v>26533.355730034</v>
      </c>
      <c r="X19" s="313">
        <v>36553.993279543974</v>
      </c>
      <c r="Y19" s="313">
        <v>10925.365216589997</v>
      </c>
      <c r="Z19" s="313">
        <v>21171.800339349978</v>
      </c>
      <c r="AA19" s="313"/>
      <c r="AB19" s="313"/>
      <c r="AE19" s="259"/>
      <c r="AF19" s="259"/>
    </row>
    <row r="20" spans="2:37" x14ac:dyDescent="0.35">
      <c r="B20" s="14" t="s">
        <v>412</v>
      </c>
      <c r="C20" s="14"/>
      <c r="D20" s="14"/>
      <c r="E20" s="14"/>
      <c r="F20" s="14"/>
      <c r="G20" s="14"/>
      <c r="H20" s="14"/>
      <c r="I20" s="14"/>
      <c r="J20" s="14"/>
      <c r="K20" s="14"/>
      <c r="L20" s="314">
        <v>54</v>
      </c>
      <c r="M20" s="313">
        <v>54.65798392</v>
      </c>
      <c r="N20" s="313">
        <v>53.222894307440811</v>
      </c>
      <c r="O20" s="313">
        <v>53.630381039327816</v>
      </c>
      <c r="P20" s="313">
        <v>64.672862507386711</v>
      </c>
      <c r="Q20" s="313">
        <v>61.071329008725101</v>
      </c>
      <c r="R20" s="313">
        <f>X20</f>
        <v>58.883061406252409</v>
      </c>
      <c r="S20" s="313"/>
      <c r="U20" s="313">
        <v>60.558774504560795</v>
      </c>
      <c r="V20" s="313">
        <v>60.58959196344631</v>
      </c>
      <c r="W20" s="313">
        <v>59.400460694411684</v>
      </c>
      <c r="X20" s="313">
        <v>58.883061406252409</v>
      </c>
      <c r="Y20" s="313">
        <v>57.144575097296787</v>
      </c>
      <c r="Z20" s="313">
        <v>54.907912970926617</v>
      </c>
      <c r="AA20" s="313"/>
      <c r="AB20" s="313"/>
      <c r="AE20" s="259"/>
      <c r="AF20" s="259"/>
    </row>
    <row r="21" spans="2:37" x14ac:dyDescent="0.35">
      <c r="B21" s="14"/>
      <c r="C21" s="14"/>
      <c r="D21" s="14"/>
      <c r="E21" s="14"/>
      <c r="F21" s="14"/>
      <c r="G21" s="14"/>
      <c r="H21" s="14"/>
      <c r="I21" s="14"/>
      <c r="J21" s="14"/>
      <c r="K21" s="14"/>
    </row>
    <row r="22" spans="2:37" x14ac:dyDescent="0.35">
      <c r="B22" s="162" t="s">
        <v>67</v>
      </c>
      <c r="C22" s="162"/>
      <c r="D22" s="162"/>
      <c r="E22" s="162"/>
      <c r="F22" s="162"/>
      <c r="G22" s="162"/>
      <c r="H22" s="162"/>
      <c r="I22" s="162"/>
      <c r="J22" s="162"/>
      <c r="K22" s="162"/>
      <c r="L22" s="235">
        <v>2018</v>
      </c>
      <c r="M22" s="235">
        <v>2019</v>
      </c>
      <c r="N22" s="235">
        <v>2020</v>
      </c>
      <c r="O22" s="235">
        <v>2021</v>
      </c>
      <c r="P22" s="235">
        <v>2022</v>
      </c>
      <c r="Q22" s="235">
        <v>2023</v>
      </c>
      <c r="R22" s="236">
        <v>2024</v>
      </c>
      <c r="S22" s="237">
        <v>2025</v>
      </c>
      <c r="U22" s="238" t="s">
        <v>3</v>
      </c>
      <c r="V22" s="238" t="s">
        <v>4</v>
      </c>
      <c r="W22" s="238" t="s">
        <v>5</v>
      </c>
      <c r="X22" s="238">
        <v>2024</v>
      </c>
      <c r="Y22" s="239" t="s">
        <v>282</v>
      </c>
      <c r="Z22" s="239" t="s">
        <v>283</v>
      </c>
      <c r="AA22" s="239" t="s">
        <v>284</v>
      </c>
      <c r="AB22" s="239">
        <v>2025</v>
      </c>
      <c r="AD22" s="234"/>
      <c r="AE22" s="234"/>
      <c r="AF22" s="343"/>
      <c r="AG22" s="343"/>
      <c r="AH22" s="343"/>
      <c r="AI22" s="343"/>
      <c r="AJ22" s="343"/>
      <c r="AK22" s="343"/>
    </row>
    <row r="23" spans="2:37" x14ac:dyDescent="0.35">
      <c r="B23" s="125" t="s">
        <v>68</v>
      </c>
      <c r="C23" s="125"/>
      <c r="D23" s="125"/>
      <c r="E23" s="125"/>
      <c r="F23" s="125"/>
      <c r="G23" s="125"/>
      <c r="H23" s="125"/>
      <c r="I23" s="125"/>
      <c r="J23" s="125"/>
      <c r="K23" s="125"/>
      <c r="L23" s="342">
        <f>+L25+L37</f>
        <v>9331.6633333299997</v>
      </c>
      <c r="M23" s="342">
        <f t="shared" ref="M23:P23" si="6">+M25+M37</f>
        <v>9336.0949999999993</v>
      </c>
      <c r="N23" s="342">
        <f t="shared" si="6"/>
        <v>7677.45</v>
      </c>
      <c r="O23" s="342">
        <f>+O25+O37</f>
        <v>7677.9598960000003</v>
      </c>
      <c r="P23" s="342">
        <f t="shared" si="6"/>
        <v>7677.9598960000003</v>
      </c>
      <c r="Q23" s="342">
        <f t="shared" ref="Q23:R23" si="7">+Q25+Q37</f>
        <v>7472.2498960000003</v>
      </c>
      <c r="R23" s="342">
        <f t="shared" si="7"/>
        <v>7474.0498959999995</v>
      </c>
      <c r="S23" s="342"/>
      <c r="U23" s="342">
        <f t="shared" ref="U23:Y23" si="8">+U25+U37</f>
        <v>7472.2498960000003</v>
      </c>
      <c r="V23" s="342">
        <f t="shared" si="8"/>
        <v>7472.2498960000003</v>
      </c>
      <c r="W23" s="342">
        <f t="shared" si="8"/>
        <v>7472.2498960000003</v>
      </c>
      <c r="X23" s="342">
        <f t="shared" si="8"/>
        <v>7474.0498959999995</v>
      </c>
      <c r="Y23" s="342">
        <f t="shared" si="8"/>
        <v>7474.7818960000004</v>
      </c>
      <c r="Z23" s="342">
        <f t="shared" ref="Z23" si="9">+Z25+Z37</f>
        <v>7474.7818960000004</v>
      </c>
      <c r="AA23" s="342"/>
      <c r="AB23" s="342"/>
      <c r="AD23" s="308"/>
      <c r="AE23" s="308"/>
      <c r="AF23" s="308"/>
      <c r="AG23" s="308"/>
      <c r="AH23" s="308"/>
      <c r="AI23" s="308"/>
      <c r="AJ23" s="308"/>
      <c r="AK23" s="308"/>
    </row>
    <row r="24" spans="2:37" x14ac:dyDescent="0.35">
      <c r="B24" s="125"/>
      <c r="C24" s="125"/>
      <c r="D24" s="125"/>
      <c r="E24" s="125"/>
      <c r="F24" s="125"/>
      <c r="G24" s="125"/>
      <c r="H24" s="125"/>
      <c r="I24" s="125"/>
      <c r="J24" s="125"/>
      <c r="K24" s="125"/>
      <c r="L24" s="344"/>
      <c r="M24" s="344"/>
      <c r="N24" s="342"/>
      <c r="O24" s="342"/>
      <c r="P24" s="342"/>
      <c r="Q24" s="342"/>
      <c r="R24" s="342"/>
      <c r="S24" s="342"/>
      <c r="U24" s="342"/>
      <c r="V24" s="342"/>
      <c r="W24" s="342"/>
      <c r="X24" s="342"/>
      <c r="Y24" s="342"/>
      <c r="Z24" s="342"/>
      <c r="AA24" s="342"/>
      <c r="AB24" s="342"/>
      <c r="AD24" s="308"/>
      <c r="AE24" s="308"/>
      <c r="AF24" s="308"/>
      <c r="AG24" s="308"/>
      <c r="AH24" s="308"/>
      <c r="AI24" s="308"/>
      <c r="AJ24" s="308"/>
      <c r="AK24" s="308"/>
    </row>
    <row r="25" spans="2:37" x14ac:dyDescent="0.35">
      <c r="B25" s="125" t="s">
        <v>69</v>
      </c>
      <c r="C25" s="125"/>
      <c r="D25" s="125"/>
      <c r="E25" s="125"/>
      <c r="F25" s="125"/>
      <c r="G25" s="125"/>
      <c r="H25" s="125"/>
      <c r="I25" s="125"/>
      <c r="J25" s="125"/>
      <c r="K25" s="125"/>
      <c r="L25" s="321">
        <f>+L26+L31+L32</f>
        <v>8792.3549999999996</v>
      </c>
      <c r="M25" s="321">
        <f t="shared" ref="M25:P25" si="10">+M26+M31+M32</f>
        <v>8784.84</v>
      </c>
      <c r="N25" s="321">
        <f t="shared" si="10"/>
        <v>7126.45</v>
      </c>
      <c r="O25" s="321">
        <f t="shared" si="10"/>
        <v>7126.6999900000001</v>
      </c>
      <c r="P25" s="321">
        <f t="shared" si="10"/>
        <v>7126.6999900000001</v>
      </c>
      <c r="Q25" s="321">
        <f t="shared" ref="Q25" si="11">+Q26+Q31+Q32</f>
        <v>6920.98999</v>
      </c>
      <c r="R25" s="321">
        <f>+R26+R31+R32</f>
        <v>6922.7899899999993</v>
      </c>
      <c r="S25" s="321"/>
      <c r="U25" s="321">
        <f t="shared" ref="U25:Y25" si="12">+U26+U31+U32</f>
        <v>6920.98999</v>
      </c>
      <c r="V25" s="321">
        <f t="shared" si="12"/>
        <v>6920.98999</v>
      </c>
      <c r="W25" s="321">
        <f t="shared" si="12"/>
        <v>6920.98999</v>
      </c>
      <c r="X25" s="321">
        <f t="shared" si="12"/>
        <v>6922.7899899999993</v>
      </c>
      <c r="Y25" s="321">
        <f t="shared" si="12"/>
        <v>6923.5219900000002</v>
      </c>
      <c r="Z25" s="321">
        <f t="shared" ref="Z25" si="13">+Z26+Z31+Z32</f>
        <v>6923.5219900000002</v>
      </c>
      <c r="AA25" s="321"/>
      <c r="AB25" s="321"/>
      <c r="AD25" s="321"/>
      <c r="AE25" s="321"/>
      <c r="AF25" s="321"/>
      <c r="AG25" s="321"/>
      <c r="AH25" s="321"/>
      <c r="AI25" s="321"/>
      <c r="AJ25" s="321"/>
      <c r="AK25" s="321"/>
    </row>
    <row r="26" spans="2:37" x14ac:dyDescent="0.35">
      <c r="B26" s="109" t="s">
        <v>70</v>
      </c>
      <c r="C26" s="109"/>
      <c r="D26" s="109"/>
      <c r="E26" s="109"/>
      <c r="F26" s="109"/>
      <c r="G26" s="109"/>
      <c r="H26" s="109"/>
      <c r="I26" s="109"/>
      <c r="J26" s="109"/>
      <c r="K26" s="109"/>
      <c r="L26" s="346">
        <f>'Operating Data'!T23</f>
        <v>6766.7069999999994</v>
      </c>
      <c r="M26" s="346">
        <f>'Operating Data'!U23</f>
        <v>6759.1919999999991</v>
      </c>
      <c r="N26" s="346">
        <f>'Operating Data'!V23</f>
        <v>5076.0519999999997</v>
      </c>
      <c r="O26" s="346">
        <f>'Operating Data'!W23</f>
        <v>5076.0519899999999</v>
      </c>
      <c r="P26" s="346">
        <f>'Operating Data'!X23</f>
        <v>5076.0519899999999</v>
      </c>
      <c r="Q26" s="346">
        <v>5076.0519899999999</v>
      </c>
      <c r="R26" s="346">
        <f t="shared" ref="R26:R34" si="14">X26</f>
        <v>5077.8519899999992</v>
      </c>
      <c r="S26" s="346"/>
      <c r="U26" s="346">
        <f>'Operating Data'!AC23</f>
        <v>5076.0519899999999</v>
      </c>
      <c r="V26" s="346">
        <f>'Operating Data'!AD23</f>
        <v>5076.0519899999999</v>
      </c>
      <c r="W26" s="346">
        <f>'Operating Data'!AE23</f>
        <v>5076.0519899999999</v>
      </c>
      <c r="X26" s="346">
        <f>'Operating Data'!AF23</f>
        <v>5077.8519899999992</v>
      </c>
      <c r="Y26" s="346">
        <f>'Operating Data'!AG23</f>
        <v>5077.8879900000002</v>
      </c>
      <c r="Z26" s="346">
        <f>'Operating Data'!AH23</f>
        <v>5077.8879900000002</v>
      </c>
      <c r="AA26" s="346"/>
      <c r="AB26" s="346"/>
      <c r="AD26" s="346"/>
      <c r="AE26" s="346"/>
      <c r="AF26" s="346"/>
      <c r="AG26" s="346"/>
      <c r="AH26" s="346"/>
      <c r="AI26" s="346"/>
      <c r="AJ26" s="346"/>
      <c r="AK26" s="346"/>
    </row>
    <row r="27" spans="2:37" x14ac:dyDescent="0.35">
      <c r="B27" s="155" t="s">
        <v>71</v>
      </c>
      <c r="C27" s="38"/>
      <c r="D27" s="38"/>
      <c r="E27" s="38"/>
      <c r="F27" s="38"/>
      <c r="G27" s="38"/>
      <c r="H27" s="38"/>
      <c r="I27" s="38"/>
      <c r="J27" s="38"/>
      <c r="K27" s="38"/>
      <c r="L27" s="346">
        <f>'Operating Data'!T24</f>
        <v>2806.44</v>
      </c>
      <c r="M27" s="346">
        <f>'Operating Data'!U24</f>
        <v>2806.44</v>
      </c>
      <c r="N27" s="346">
        <f>'Operating Data'!V24</f>
        <v>2357.5</v>
      </c>
      <c r="O27" s="346">
        <f>'Operating Data'!W24</f>
        <v>2357.5</v>
      </c>
      <c r="P27" s="346">
        <f>'Operating Data'!X24</f>
        <v>2357.5</v>
      </c>
      <c r="Q27" s="346">
        <v>2357.5</v>
      </c>
      <c r="R27" s="346">
        <f t="shared" si="14"/>
        <v>2357.5</v>
      </c>
      <c r="S27" s="346"/>
      <c r="U27" s="346">
        <f>'Operating Data'!AC24</f>
        <v>2357.5</v>
      </c>
      <c r="V27" s="346">
        <f>'Operating Data'!AD24</f>
        <v>2357.5</v>
      </c>
      <c r="W27" s="346">
        <f>'Operating Data'!AE24</f>
        <v>2357.5</v>
      </c>
      <c r="X27" s="346">
        <f>'Operating Data'!AF24</f>
        <v>2357.5</v>
      </c>
      <c r="Y27" s="346">
        <f>'Operating Data'!AG24</f>
        <v>2357.5</v>
      </c>
      <c r="Z27" s="346">
        <f>'Operating Data'!AH24</f>
        <v>2357.5</v>
      </c>
      <c r="AA27" s="346"/>
      <c r="AB27" s="346"/>
      <c r="AD27" s="346"/>
      <c r="AE27" s="346"/>
      <c r="AF27" s="346"/>
      <c r="AG27" s="346"/>
      <c r="AH27" s="346"/>
      <c r="AI27" s="346"/>
      <c r="AJ27" s="346"/>
      <c r="AK27" s="346"/>
    </row>
    <row r="28" spans="2:37" x14ac:dyDescent="0.35">
      <c r="B28" s="38" t="s">
        <v>72</v>
      </c>
      <c r="C28" s="38"/>
      <c r="D28" s="38"/>
      <c r="E28" s="38"/>
      <c r="F28" s="38"/>
      <c r="G28" s="38"/>
      <c r="H28" s="38"/>
      <c r="I28" s="38"/>
      <c r="J28" s="38"/>
      <c r="K28" s="38"/>
      <c r="L28" s="346">
        <f>'Operating Data'!T25</f>
        <v>2407.9</v>
      </c>
      <c r="M28" s="346">
        <f>'Operating Data'!U25</f>
        <v>2407.9</v>
      </c>
      <c r="N28" s="346">
        <f>'Operating Data'!V25</f>
        <v>1173.6999999999998</v>
      </c>
      <c r="O28" s="346">
        <f>'Operating Data'!W25</f>
        <v>1173.6999999999998</v>
      </c>
      <c r="P28" s="346">
        <f>'Operating Data'!X25</f>
        <v>1173.7</v>
      </c>
      <c r="Q28" s="346">
        <v>1173.7</v>
      </c>
      <c r="R28" s="346">
        <f t="shared" si="14"/>
        <v>1173.6999999999998</v>
      </c>
      <c r="S28" s="346"/>
      <c r="U28" s="346">
        <f>'Operating Data'!AC25</f>
        <v>1173.7</v>
      </c>
      <c r="V28" s="346">
        <f>'Operating Data'!AD25</f>
        <v>1173.6999999999998</v>
      </c>
      <c r="W28" s="346">
        <f>'Operating Data'!AE25</f>
        <v>1173.7</v>
      </c>
      <c r="X28" s="346">
        <f>'Operating Data'!AF25</f>
        <v>1173.6999999999998</v>
      </c>
      <c r="Y28" s="346">
        <f>'Operating Data'!AG25</f>
        <v>1173.6999999999998</v>
      </c>
      <c r="Z28" s="346">
        <f>'Operating Data'!AH25</f>
        <v>1173.7</v>
      </c>
      <c r="AA28" s="346"/>
      <c r="AB28" s="346"/>
      <c r="AD28" s="346"/>
      <c r="AE28" s="346"/>
      <c r="AF28" s="346"/>
      <c r="AG28" s="346"/>
      <c r="AH28" s="346"/>
      <c r="AI28" s="346"/>
      <c r="AJ28" s="346"/>
      <c r="AK28" s="346"/>
    </row>
    <row r="29" spans="2:37" x14ac:dyDescent="0.35">
      <c r="B29" s="38" t="s">
        <v>73</v>
      </c>
      <c r="C29" s="155"/>
      <c r="D29" s="155"/>
      <c r="E29" s="155"/>
      <c r="F29" s="155"/>
      <c r="G29" s="155"/>
      <c r="H29" s="155"/>
      <c r="I29" s="155"/>
      <c r="J29" s="155"/>
      <c r="K29" s="155"/>
      <c r="L29" s="346">
        <f>'Operating Data'!T26</f>
        <v>4294.2559999999994</v>
      </c>
      <c r="M29" s="346">
        <f>'Operating Data'!U26</f>
        <v>4294.2559999999994</v>
      </c>
      <c r="N29" s="346">
        <f>'Operating Data'!V26</f>
        <v>3845.3159999999998</v>
      </c>
      <c r="O29" s="346">
        <f>'Operating Data'!W26</f>
        <v>3845.3159900000001</v>
      </c>
      <c r="P29" s="346">
        <f>'Operating Data'!X26</f>
        <v>3845.3159900000001</v>
      </c>
      <c r="Q29" s="346">
        <v>3845.3159900000001</v>
      </c>
      <c r="R29" s="346">
        <f t="shared" si="14"/>
        <v>3847.1159899999998</v>
      </c>
      <c r="S29" s="346"/>
      <c r="U29" s="346">
        <f>'Operating Data'!AC26</f>
        <v>3845.3159900000001</v>
      </c>
      <c r="V29" s="346">
        <f>'Operating Data'!AD26</f>
        <v>3845.3159900000001</v>
      </c>
      <c r="W29" s="346">
        <f>'Operating Data'!AE26</f>
        <v>3845.3159900000001</v>
      </c>
      <c r="X29" s="346">
        <f>'Operating Data'!AF26</f>
        <v>3847.1159899999998</v>
      </c>
      <c r="Y29" s="346">
        <f>'Operating Data'!AG26</f>
        <v>3847.1519900000003</v>
      </c>
      <c r="Z29" s="346">
        <f>'Operating Data'!AH26</f>
        <v>3847.1519900000003</v>
      </c>
      <c r="AA29" s="346"/>
      <c r="AB29" s="346"/>
      <c r="AD29" s="346"/>
      <c r="AE29" s="346"/>
      <c r="AF29" s="346"/>
      <c r="AG29" s="346"/>
      <c r="AH29" s="346"/>
      <c r="AI29" s="346"/>
      <c r="AJ29" s="346"/>
      <c r="AK29" s="346"/>
    </row>
    <row r="30" spans="2:37" x14ac:dyDescent="0.35">
      <c r="B30" s="38" t="s">
        <v>74</v>
      </c>
      <c r="C30" s="38"/>
      <c r="D30" s="38"/>
      <c r="E30" s="38"/>
      <c r="F30" s="38"/>
      <c r="G30" s="38"/>
      <c r="H30" s="38"/>
      <c r="I30" s="38"/>
      <c r="J30" s="38"/>
      <c r="K30" s="38"/>
      <c r="L30" s="346">
        <f>'Operating Data'!T27</f>
        <v>64.550999999999988</v>
      </c>
      <c r="M30" s="346">
        <f>'Operating Data'!U27</f>
        <v>57.035999999999994</v>
      </c>
      <c r="N30" s="346">
        <f>'Operating Data'!V27</f>
        <v>57.036000000000001</v>
      </c>
      <c r="O30" s="346">
        <f>'Operating Data'!W27</f>
        <v>57.036000000000001</v>
      </c>
      <c r="P30" s="346">
        <f>'Operating Data'!X27</f>
        <v>57.036000000000008</v>
      </c>
      <c r="Q30" s="346">
        <v>57.036000000000001</v>
      </c>
      <c r="R30" s="346">
        <f t="shared" si="14"/>
        <v>57.036000000000001</v>
      </c>
      <c r="S30" s="346"/>
      <c r="U30" s="346">
        <f>'Operating Data'!AC27</f>
        <v>57.036000000000001</v>
      </c>
      <c r="V30" s="346">
        <f>'Operating Data'!AD27</f>
        <v>57.036000000000008</v>
      </c>
      <c r="W30" s="346">
        <f>'Operating Data'!AE27</f>
        <v>57.035999999999994</v>
      </c>
      <c r="X30" s="346">
        <f>'Operating Data'!AF27</f>
        <v>57.036000000000001</v>
      </c>
      <c r="Y30" s="346">
        <f>'Operating Data'!AG27</f>
        <v>57.036000000000001</v>
      </c>
      <c r="Z30" s="346">
        <f>'Operating Data'!AH27</f>
        <v>57.036000000000001</v>
      </c>
      <c r="AA30" s="346"/>
      <c r="AB30" s="346"/>
      <c r="AD30" s="346"/>
      <c r="AE30" s="346"/>
      <c r="AF30" s="346"/>
      <c r="AG30" s="346"/>
      <c r="AH30" s="346"/>
      <c r="AI30" s="346"/>
      <c r="AJ30" s="346"/>
      <c r="AK30" s="346"/>
    </row>
    <row r="31" spans="2:37" x14ac:dyDescent="0.35">
      <c r="B31" s="109" t="s">
        <v>75</v>
      </c>
      <c r="C31" s="109"/>
      <c r="D31" s="109"/>
      <c r="E31" s="109"/>
      <c r="F31" s="109"/>
      <c r="G31" s="109"/>
      <c r="H31" s="109"/>
      <c r="I31" s="109"/>
      <c r="J31" s="109"/>
      <c r="K31" s="109"/>
      <c r="L31" s="346">
        <f>'Operating Data'!T28</f>
        <v>426.39800000000002</v>
      </c>
      <c r="M31" s="346">
        <f>'Operating Data'!U28</f>
        <v>426.39800000000002</v>
      </c>
      <c r="N31" s="346">
        <f>'Operating Data'!V28</f>
        <v>451.39800000000008</v>
      </c>
      <c r="O31" s="346">
        <f>'Operating Data'!W28</f>
        <v>451.39800000000014</v>
      </c>
      <c r="P31" s="346">
        <f>'Operating Data'!X28</f>
        <v>451.39800000000002</v>
      </c>
      <c r="Q31" s="346">
        <v>443.68800000000005</v>
      </c>
      <c r="R31" s="346">
        <f t="shared" si="14"/>
        <v>443.68800000000005</v>
      </c>
      <c r="S31" s="346"/>
      <c r="U31" s="346">
        <f>'Operating Data'!AC28</f>
        <v>443.68800000000005</v>
      </c>
      <c r="V31" s="346">
        <f>'Operating Data'!AD28</f>
        <v>443.68800000000005</v>
      </c>
      <c r="W31" s="346">
        <f>'Operating Data'!AE28</f>
        <v>443.68800000000005</v>
      </c>
      <c r="X31" s="346">
        <f>'Operating Data'!AF28</f>
        <v>443.68800000000005</v>
      </c>
      <c r="Y31" s="346">
        <f>'Operating Data'!AG28</f>
        <v>444.38400000000001</v>
      </c>
      <c r="Z31" s="346">
        <f>'Operating Data'!AH28</f>
        <v>444.38400000000007</v>
      </c>
      <c r="AA31" s="346"/>
      <c r="AB31" s="346"/>
      <c r="AD31" s="346"/>
      <c r="AE31" s="346"/>
      <c r="AF31" s="346"/>
      <c r="AG31" s="346"/>
      <c r="AH31" s="346"/>
      <c r="AI31" s="346"/>
      <c r="AJ31" s="346"/>
      <c r="AK31" s="346"/>
    </row>
    <row r="32" spans="2:37" x14ac:dyDescent="0.35">
      <c r="B32" s="109" t="s">
        <v>76</v>
      </c>
      <c r="C32" s="125"/>
      <c r="D32" s="125"/>
      <c r="E32" s="125"/>
      <c r="F32" s="125"/>
      <c r="G32" s="125"/>
      <c r="H32" s="125"/>
      <c r="I32" s="125"/>
      <c r="J32" s="125"/>
      <c r="K32" s="125"/>
      <c r="L32" s="347">
        <f t="shared" ref="L32:O32" si="15">SUM(L33:L35)</f>
        <v>1599.25</v>
      </c>
      <c r="M32" s="347">
        <f t="shared" si="15"/>
        <v>1599.25</v>
      </c>
      <c r="N32" s="347">
        <f t="shared" si="15"/>
        <v>1599</v>
      </c>
      <c r="O32" s="347">
        <f t="shared" si="15"/>
        <v>1599.25</v>
      </c>
      <c r="P32" s="347">
        <f t="shared" ref="P32:Q32" si="16">SUM(P33:P35)</f>
        <v>1599.25</v>
      </c>
      <c r="Q32" s="347">
        <f t="shared" si="16"/>
        <v>1401.25</v>
      </c>
      <c r="R32" s="347">
        <f t="shared" si="14"/>
        <v>1401.25</v>
      </c>
      <c r="S32" s="347"/>
      <c r="U32" s="347">
        <f t="shared" ref="U32:Y32" si="17">SUM(U33:U35)</f>
        <v>1401.25</v>
      </c>
      <c r="V32" s="318">
        <f t="shared" si="17"/>
        <v>1401.25</v>
      </c>
      <c r="W32" s="318">
        <f t="shared" si="17"/>
        <v>1401.25</v>
      </c>
      <c r="X32" s="318">
        <f t="shared" si="17"/>
        <v>1401.25</v>
      </c>
      <c r="Y32" s="318">
        <f t="shared" si="17"/>
        <v>1401.25</v>
      </c>
      <c r="Z32" s="318">
        <f t="shared" ref="Z32" si="18">SUM(Z33:Z35)</f>
        <v>1401.25</v>
      </c>
      <c r="AA32" s="318"/>
      <c r="AB32" s="318"/>
      <c r="AC32" s="257"/>
      <c r="AD32" s="342"/>
      <c r="AE32" s="342"/>
      <c r="AF32" s="342"/>
      <c r="AG32" s="342"/>
      <c r="AH32" s="342"/>
      <c r="AI32" s="342"/>
      <c r="AJ32" s="342"/>
      <c r="AK32" s="342"/>
    </row>
    <row r="33" spans="2:37" x14ac:dyDescent="0.35">
      <c r="B33" s="38" t="s">
        <v>77</v>
      </c>
      <c r="C33" s="109"/>
      <c r="D33" s="109"/>
      <c r="E33" s="109"/>
      <c r="F33" s="109"/>
      <c r="G33" s="109"/>
      <c r="H33" s="109"/>
      <c r="I33" s="109"/>
      <c r="J33" s="109"/>
      <c r="K33" s="109"/>
      <c r="L33" s="347">
        <v>902.5</v>
      </c>
      <c r="M33" s="347">
        <v>902.5</v>
      </c>
      <c r="N33" s="347">
        <v>902</v>
      </c>
      <c r="O33" s="347">
        <v>902.5</v>
      </c>
      <c r="P33" s="347">
        <v>902.5</v>
      </c>
      <c r="Q33" s="347">
        <v>902.5</v>
      </c>
      <c r="R33" s="347">
        <f t="shared" si="14"/>
        <v>902.5</v>
      </c>
      <c r="S33" s="347"/>
      <c r="U33" s="347">
        <v>902.5</v>
      </c>
      <c r="V33" s="309">
        <v>902.5</v>
      </c>
      <c r="W33" s="309">
        <v>902.5</v>
      </c>
      <c r="X33" s="309">
        <v>902.5</v>
      </c>
      <c r="Y33" s="309">
        <v>902.5</v>
      </c>
      <c r="Z33" s="309">
        <v>902.5</v>
      </c>
      <c r="AA33" s="309"/>
      <c r="AB33" s="309"/>
      <c r="AD33" s="347"/>
      <c r="AE33" s="347"/>
      <c r="AF33" s="347"/>
      <c r="AG33" s="347"/>
      <c r="AH33" s="347"/>
      <c r="AI33" s="347"/>
      <c r="AJ33" s="347"/>
      <c r="AK33" s="347"/>
    </row>
    <row r="34" spans="2:37" x14ac:dyDescent="0.35">
      <c r="B34" s="38" t="s">
        <v>78</v>
      </c>
      <c r="C34" s="109"/>
      <c r="D34" s="109"/>
      <c r="E34" s="109"/>
      <c r="F34" s="109"/>
      <c r="G34" s="109"/>
      <c r="H34" s="109"/>
      <c r="I34" s="109"/>
      <c r="J34" s="109"/>
      <c r="K34" s="109"/>
      <c r="L34" s="315">
        <v>498.75</v>
      </c>
      <c r="M34" s="315">
        <v>498.75</v>
      </c>
      <c r="N34" s="347">
        <v>499</v>
      </c>
      <c r="O34" s="347" vm="1">
        <v>498.75</v>
      </c>
      <c r="P34" s="315" vm="35">
        <v>498.75</v>
      </c>
      <c r="Q34" s="315" vm="520">
        <v>498.75</v>
      </c>
      <c r="R34" s="347" vm="331">
        <f t="shared" si="14"/>
        <v>498.75</v>
      </c>
      <c r="S34" s="347"/>
      <c r="U34" s="315" vm="99">
        <v>498.75</v>
      </c>
      <c r="V34" s="309" vm="189">
        <v>498.75</v>
      </c>
      <c r="W34" s="309" vm="277">
        <v>498.75</v>
      </c>
      <c r="X34" s="309" vm="331">
        <v>498.75</v>
      </c>
      <c r="Y34" s="309" vm="482">
        <v>498.75</v>
      </c>
      <c r="Z34" s="309" vm="744">
        <v>498.75</v>
      </c>
      <c r="AA34" s="309"/>
      <c r="AB34" s="309"/>
      <c r="AD34" s="347"/>
      <c r="AE34" s="347"/>
      <c r="AF34" s="347"/>
      <c r="AG34" s="347"/>
      <c r="AH34" s="347"/>
      <c r="AI34" s="347"/>
      <c r="AJ34" s="347"/>
      <c r="AK34" s="347"/>
    </row>
    <row r="35" spans="2:37" x14ac:dyDescent="0.35">
      <c r="B35" s="38" t="s">
        <v>79</v>
      </c>
      <c r="C35" s="109"/>
      <c r="D35" s="109"/>
      <c r="E35" s="109"/>
      <c r="F35" s="109"/>
      <c r="G35" s="109"/>
      <c r="H35" s="109"/>
      <c r="I35" s="109"/>
      <c r="J35" s="109"/>
      <c r="K35" s="109"/>
      <c r="L35" s="315">
        <v>198</v>
      </c>
      <c r="M35" s="315">
        <v>198</v>
      </c>
      <c r="N35" s="347">
        <v>198</v>
      </c>
      <c r="O35" s="347" vm="2">
        <v>198</v>
      </c>
      <c r="P35" s="315" vm="2">
        <v>198</v>
      </c>
      <c r="Q35" s="315" t="s" vm="327">
        <v>337</v>
      </c>
      <c r="R35" s="347" t="s" vm="327">
        <v>337</v>
      </c>
      <c r="S35" s="347"/>
      <c r="U35" s="315" t="s" vm="100">
        <v>337</v>
      </c>
      <c r="V35" s="315"/>
      <c r="W35" s="315"/>
      <c r="X35" s="315"/>
      <c r="Y35" s="315"/>
      <c r="Z35" s="315"/>
      <c r="AA35" s="315"/>
      <c r="AB35" s="315"/>
      <c r="AD35" s="347"/>
      <c r="AE35" s="347"/>
      <c r="AF35" s="347"/>
      <c r="AG35" s="347"/>
      <c r="AH35" s="347"/>
      <c r="AI35" s="347"/>
      <c r="AJ35" s="347"/>
      <c r="AK35" s="347"/>
    </row>
    <row r="36" spans="2:37" x14ac:dyDescent="0.35">
      <c r="B36" s="109"/>
      <c r="C36" s="109"/>
      <c r="D36" s="109"/>
      <c r="E36" s="109"/>
      <c r="F36" s="109"/>
      <c r="G36" s="109"/>
      <c r="H36" s="109"/>
      <c r="I36" s="109"/>
      <c r="J36" s="109"/>
      <c r="K36" s="109"/>
      <c r="L36" s="346"/>
      <c r="M36" s="346"/>
      <c r="N36" s="346"/>
      <c r="O36" s="346"/>
      <c r="P36" s="346"/>
      <c r="Q36" s="346"/>
      <c r="R36" s="342"/>
      <c r="S36" s="342"/>
      <c r="U36" s="346"/>
      <c r="V36" s="346"/>
      <c r="W36" s="346"/>
      <c r="X36" s="346"/>
      <c r="Y36" s="346"/>
      <c r="Z36" s="346"/>
      <c r="AA36" s="346"/>
      <c r="AB36" s="346"/>
      <c r="AD36" s="346"/>
      <c r="AE36" s="346"/>
      <c r="AF36" s="346"/>
      <c r="AG36" s="346"/>
      <c r="AH36" s="346"/>
      <c r="AI36" s="346"/>
      <c r="AJ36" s="346"/>
      <c r="AK36" s="346"/>
    </row>
    <row r="37" spans="2:37" x14ac:dyDescent="0.35">
      <c r="B37" s="125" t="s">
        <v>80</v>
      </c>
      <c r="C37" s="125"/>
      <c r="D37" s="125"/>
      <c r="E37" s="125"/>
      <c r="F37" s="125"/>
      <c r="G37" s="125"/>
      <c r="H37" s="125"/>
      <c r="I37" s="125"/>
      <c r="J37" s="125"/>
      <c r="K37" s="125"/>
      <c r="L37" s="342">
        <f t="shared" ref="L37:Q37" si="19">L38</f>
        <v>539.30833332999998</v>
      </c>
      <c r="M37" s="342">
        <f t="shared" si="19"/>
        <v>551.255</v>
      </c>
      <c r="N37" s="342">
        <f t="shared" si="19"/>
        <v>551</v>
      </c>
      <c r="O37" s="342">
        <f t="shared" si="19"/>
        <v>551.259906</v>
      </c>
      <c r="P37" s="342">
        <f t="shared" si="19"/>
        <v>551.259906</v>
      </c>
      <c r="Q37" s="342">
        <f t="shared" si="19"/>
        <v>551.259906</v>
      </c>
      <c r="R37" s="342">
        <f>X37</f>
        <v>551.259906</v>
      </c>
      <c r="S37" s="342"/>
      <c r="U37" s="342">
        <f t="shared" ref="U37:Z37" si="20">U38</f>
        <v>551.259906</v>
      </c>
      <c r="V37" s="342">
        <f t="shared" si="20"/>
        <v>551.259906</v>
      </c>
      <c r="W37" s="342">
        <f t="shared" si="20"/>
        <v>551.259906</v>
      </c>
      <c r="X37" s="342">
        <f t="shared" si="20"/>
        <v>551.259906</v>
      </c>
      <c r="Y37" s="342">
        <f t="shared" si="20"/>
        <v>551.259906</v>
      </c>
      <c r="Z37" s="342">
        <f t="shared" si="20"/>
        <v>551.259906</v>
      </c>
      <c r="AA37" s="342"/>
      <c r="AB37" s="342"/>
      <c r="AD37" s="308"/>
      <c r="AE37" s="308"/>
      <c r="AF37" s="308"/>
      <c r="AG37" s="308"/>
      <c r="AH37" s="308"/>
      <c r="AI37" s="308"/>
      <c r="AJ37" s="308"/>
      <c r="AK37" s="308"/>
    </row>
    <row r="38" spans="2:37" x14ac:dyDescent="0.35">
      <c r="B38" s="109" t="s">
        <v>76</v>
      </c>
      <c r="C38" s="109"/>
      <c r="D38" s="109"/>
      <c r="E38" s="109"/>
      <c r="F38" s="109"/>
      <c r="G38" s="109"/>
      <c r="H38" s="109"/>
      <c r="I38" s="109"/>
      <c r="J38" s="109"/>
      <c r="K38" s="109"/>
      <c r="L38" s="347">
        <f>+SUM(L39:L41)</f>
        <v>539.30833332999998</v>
      </c>
      <c r="M38" s="347">
        <f t="shared" ref="M38:O38" si="21">+SUM(M39:M41)</f>
        <v>551.255</v>
      </c>
      <c r="N38" s="347">
        <f t="shared" si="21"/>
        <v>551</v>
      </c>
      <c r="O38" s="347">
        <f t="shared" si="21"/>
        <v>551.259906</v>
      </c>
      <c r="P38" s="347">
        <f t="shared" ref="P38:Q38" si="22">+SUM(P39:P41)</f>
        <v>551.259906</v>
      </c>
      <c r="Q38" s="347">
        <f t="shared" si="22"/>
        <v>551.259906</v>
      </c>
      <c r="R38" s="347">
        <f>+SUM(R39:R41)</f>
        <v>551.259906</v>
      </c>
      <c r="S38" s="347"/>
      <c r="U38" s="347">
        <f t="shared" ref="U38:Y38" si="23">+SUM(U39:U41)</f>
        <v>551.259906</v>
      </c>
      <c r="V38" s="347">
        <f t="shared" si="23"/>
        <v>551.259906</v>
      </c>
      <c r="W38" s="347">
        <f t="shared" si="23"/>
        <v>551.259906</v>
      </c>
      <c r="X38" s="347">
        <f t="shared" si="23"/>
        <v>551.259906</v>
      </c>
      <c r="Y38" s="347">
        <f t="shared" si="23"/>
        <v>551.259906</v>
      </c>
      <c r="Z38" s="347">
        <f t="shared" ref="Z38" si="24">+SUM(Z39:Z41)</f>
        <v>551.259906</v>
      </c>
      <c r="AA38" s="347"/>
      <c r="AB38" s="347"/>
      <c r="AD38" s="318"/>
      <c r="AE38" s="318"/>
      <c r="AF38" s="318"/>
      <c r="AG38" s="318"/>
      <c r="AH38" s="318"/>
      <c r="AI38" s="318"/>
      <c r="AJ38" s="318"/>
      <c r="AK38" s="318"/>
    </row>
    <row r="39" spans="2:37" x14ac:dyDescent="0.35">
      <c r="B39" s="112" t="s">
        <v>81</v>
      </c>
      <c r="C39" s="109"/>
      <c r="D39" s="109"/>
      <c r="E39" s="109"/>
      <c r="F39" s="109"/>
      <c r="G39" s="109"/>
      <c r="H39" s="109"/>
      <c r="I39" s="109"/>
      <c r="J39" s="109"/>
      <c r="K39" s="109"/>
      <c r="L39" s="347">
        <v>233.33333332999999</v>
      </c>
      <c r="M39" s="347">
        <v>245.28</v>
      </c>
      <c r="N39" s="347">
        <v>245</v>
      </c>
      <c r="O39" s="347" vm="3">
        <v>245.28490600000001</v>
      </c>
      <c r="P39" s="315" vm="3">
        <v>245.28490600000001</v>
      </c>
      <c r="Q39" s="315" vm="521">
        <v>245.28490600000001</v>
      </c>
      <c r="R39" s="347" vm="185">
        <f>X39</f>
        <v>245.28490600000001</v>
      </c>
      <c r="S39" s="347"/>
      <c r="U39" s="315" vm="36">
        <v>245.28490600000001</v>
      </c>
      <c r="V39" s="315" vm="185">
        <v>245.28490600000001</v>
      </c>
      <c r="W39" s="309" vm="185">
        <v>245.28490600000001</v>
      </c>
      <c r="X39" s="309" vm="185">
        <v>245.28490600000001</v>
      </c>
      <c r="Y39" s="309" vm="36">
        <v>245.28490600000001</v>
      </c>
      <c r="Z39" s="309" vm="743">
        <v>245.28490600000001</v>
      </c>
      <c r="AA39" s="309"/>
      <c r="AB39" s="309"/>
      <c r="AD39" s="347"/>
      <c r="AE39" s="347"/>
      <c r="AF39" s="347"/>
      <c r="AG39" s="347"/>
      <c r="AH39" s="347"/>
      <c r="AI39" s="347"/>
      <c r="AJ39" s="347"/>
      <c r="AK39" s="347"/>
    </row>
    <row r="40" spans="2:37" x14ac:dyDescent="0.35">
      <c r="B40" s="112" t="s">
        <v>82</v>
      </c>
      <c r="C40" s="109"/>
      <c r="D40" s="109"/>
      <c r="E40" s="109"/>
      <c r="F40" s="109"/>
      <c r="G40" s="109"/>
      <c r="H40" s="109"/>
      <c r="I40" s="109"/>
      <c r="J40" s="109"/>
      <c r="K40" s="109"/>
      <c r="L40" s="315">
        <v>109.5</v>
      </c>
      <c r="M40" s="315">
        <v>109.5</v>
      </c>
      <c r="N40" s="315">
        <v>110</v>
      </c>
      <c r="O40" s="315" vm="4">
        <v>109.5</v>
      </c>
      <c r="P40" s="315" vm="4">
        <v>109.5</v>
      </c>
      <c r="Q40" s="315" vm="522">
        <v>109.5</v>
      </c>
      <c r="R40" s="315" vm="184">
        <f>X40</f>
        <v>109.5</v>
      </c>
      <c r="S40" s="315"/>
      <c r="U40" s="315" vm="37">
        <v>109.5</v>
      </c>
      <c r="V40" s="315" vm="184">
        <v>109.5</v>
      </c>
      <c r="W40" s="309" vm="184">
        <v>109.5</v>
      </c>
      <c r="X40" s="309" vm="184">
        <v>109.5</v>
      </c>
      <c r="Y40" s="309" vm="37">
        <v>109.5</v>
      </c>
      <c r="Z40" s="309" vm="745">
        <v>109.5</v>
      </c>
      <c r="AA40" s="309"/>
      <c r="AB40" s="309"/>
      <c r="AD40" s="315"/>
      <c r="AE40" s="315"/>
      <c r="AF40" s="315"/>
      <c r="AG40" s="315"/>
      <c r="AH40" s="315"/>
      <c r="AI40" s="315"/>
      <c r="AJ40" s="315"/>
      <c r="AK40" s="315"/>
    </row>
    <row r="41" spans="2:37" x14ac:dyDescent="0.35">
      <c r="B41" s="112" t="s">
        <v>83</v>
      </c>
      <c r="C41" s="109"/>
      <c r="D41" s="109"/>
      <c r="E41" s="109"/>
      <c r="F41" s="109"/>
      <c r="G41" s="109"/>
      <c r="H41" s="109"/>
      <c r="I41" s="109"/>
      <c r="J41" s="109"/>
      <c r="K41" s="109"/>
      <c r="L41" s="315">
        <v>196.47499999999999</v>
      </c>
      <c r="M41" s="315">
        <v>196.47499999999999</v>
      </c>
      <c r="N41" s="315">
        <v>196</v>
      </c>
      <c r="O41" s="315" vm="5">
        <v>196.47499999999999</v>
      </c>
      <c r="P41" s="315" vm="5">
        <v>196.47499999999999</v>
      </c>
      <c r="Q41" s="315" vm="523">
        <v>196.47499999999999</v>
      </c>
      <c r="R41" s="315" vm="186">
        <f>X41</f>
        <v>196.47499999999999</v>
      </c>
      <c r="S41" s="315"/>
      <c r="U41" s="315" vm="38">
        <v>196.47499999999999</v>
      </c>
      <c r="V41" s="315" vm="186">
        <v>196.47499999999999</v>
      </c>
      <c r="W41" s="309" vm="186">
        <v>196.47499999999999</v>
      </c>
      <c r="X41" s="309" vm="186">
        <v>196.47499999999999</v>
      </c>
      <c r="Y41" s="309" vm="38">
        <v>196.47499999999999</v>
      </c>
      <c r="Z41" s="309" vm="742">
        <v>196.47499999999999</v>
      </c>
      <c r="AA41" s="309"/>
      <c r="AB41" s="309"/>
      <c r="AD41" s="315"/>
      <c r="AE41" s="315"/>
      <c r="AF41" s="315"/>
      <c r="AG41" s="315"/>
      <c r="AH41" s="315"/>
      <c r="AI41" s="315"/>
      <c r="AJ41" s="315"/>
      <c r="AK41" s="315"/>
    </row>
    <row r="42" spans="2:37" x14ac:dyDescent="0.35">
      <c r="B42" s="109"/>
      <c r="C42" s="109"/>
      <c r="D42" s="109"/>
      <c r="E42" s="109"/>
      <c r="F42" s="109"/>
      <c r="G42" s="109"/>
      <c r="H42" s="109"/>
      <c r="I42" s="109"/>
      <c r="J42" s="109"/>
      <c r="K42" s="109"/>
      <c r="L42" s="347"/>
      <c r="M42" s="347"/>
      <c r="N42" s="347"/>
      <c r="O42" s="347"/>
      <c r="P42" s="347"/>
      <c r="R42" s="342"/>
      <c r="S42" s="342"/>
      <c r="AD42" s="318"/>
      <c r="AE42" s="318"/>
      <c r="AF42" s="318"/>
      <c r="AG42" s="318"/>
      <c r="AH42" s="318"/>
      <c r="AI42" s="318"/>
      <c r="AJ42" s="318"/>
      <c r="AK42" s="318"/>
    </row>
    <row r="43" spans="2:37" x14ac:dyDescent="0.35">
      <c r="B43" s="205" t="s">
        <v>84</v>
      </c>
      <c r="C43" s="109"/>
      <c r="D43" s="109"/>
      <c r="E43" s="109"/>
      <c r="F43" s="109"/>
      <c r="G43" s="109"/>
      <c r="H43" s="109"/>
      <c r="I43" s="109"/>
      <c r="J43" s="109"/>
      <c r="K43" s="109"/>
      <c r="L43" s="308">
        <v>0</v>
      </c>
      <c r="M43" s="308">
        <v>0</v>
      </c>
      <c r="N43" s="308">
        <v>33.67625392630989</v>
      </c>
      <c r="O43" s="308">
        <v>28.234470581891799</v>
      </c>
      <c r="P43" s="308">
        <v>28.236061853502157</v>
      </c>
      <c r="Q43" s="308">
        <v>37.296138959751787</v>
      </c>
      <c r="R43" s="342">
        <f>X43</f>
        <v>35.41177583984922</v>
      </c>
      <c r="S43" s="342"/>
      <c r="U43" s="308">
        <v>2.2959527337239201</v>
      </c>
      <c r="V43" s="308">
        <v>6.6085160050673597</v>
      </c>
      <c r="W43" s="308">
        <v>16.30874231959908</v>
      </c>
      <c r="X43" s="308">
        <v>35.41177583984922</v>
      </c>
      <c r="Y43" s="308">
        <v>3.9855538034167903</v>
      </c>
      <c r="Z43" s="308">
        <v>11.223234409708981</v>
      </c>
      <c r="AA43" s="308"/>
      <c r="AB43" s="308"/>
      <c r="AD43" s="318"/>
      <c r="AE43" s="318"/>
      <c r="AF43" s="318"/>
      <c r="AG43" s="318"/>
      <c r="AH43" s="318"/>
      <c r="AI43" s="318"/>
      <c r="AJ43" s="318"/>
      <c r="AK43" s="318"/>
    </row>
    <row r="44" spans="2:37" x14ac:dyDescent="0.35">
      <c r="B44" s="109" t="s">
        <v>85</v>
      </c>
      <c r="C44" s="109"/>
      <c r="D44" s="109"/>
      <c r="E44" s="109"/>
      <c r="F44" s="109"/>
      <c r="G44" s="109"/>
      <c r="H44" s="109"/>
      <c r="I44" s="109"/>
      <c r="J44" s="109"/>
      <c r="K44" s="109"/>
      <c r="L44" s="318">
        <v>0</v>
      </c>
      <c r="M44" s="318">
        <v>0</v>
      </c>
      <c r="N44" s="318">
        <v>28.565855742949953</v>
      </c>
      <c r="O44" s="318">
        <v>26.526643439999997</v>
      </c>
      <c r="P44" s="318">
        <v>25.563646729999995</v>
      </c>
      <c r="Q44" s="318">
        <v>30.612246649999992</v>
      </c>
      <c r="R44" s="342">
        <f>X44</f>
        <v>29.364894289999999</v>
      </c>
      <c r="S44" s="342"/>
      <c r="U44" s="318">
        <v>1.9410739500000003</v>
      </c>
      <c r="V44" s="318">
        <v>5.5500668300000005</v>
      </c>
      <c r="W44" s="318">
        <v>14.48590656</v>
      </c>
      <c r="X44" s="318">
        <v>29.364894289999999</v>
      </c>
      <c r="Y44" s="318">
        <v>2.9970649273680001</v>
      </c>
      <c r="Z44" s="318">
        <v>9.7856227574179986</v>
      </c>
      <c r="AA44" s="318"/>
      <c r="AB44" s="318"/>
      <c r="AD44" s="318"/>
      <c r="AE44" s="318"/>
      <c r="AF44" s="318"/>
      <c r="AG44" s="318"/>
      <c r="AH44" s="318"/>
      <c r="AI44" s="318"/>
      <c r="AJ44" s="318"/>
      <c r="AK44" s="318"/>
    </row>
    <row r="45" spans="2:37" x14ac:dyDescent="0.35">
      <c r="B45" s="109" t="s">
        <v>76</v>
      </c>
      <c r="C45" s="109"/>
      <c r="D45" s="109"/>
      <c r="E45" s="109"/>
      <c r="F45" s="109"/>
      <c r="G45" s="109"/>
      <c r="H45" s="109"/>
      <c r="I45" s="109"/>
      <c r="J45" s="109"/>
      <c r="K45" s="109"/>
      <c r="L45" s="318">
        <v>0</v>
      </c>
      <c r="M45" s="318">
        <v>0</v>
      </c>
      <c r="N45" s="318">
        <v>5.1103981833599343</v>
      </c>
      <c r="O45" s="318">
        <v>1.7078271418917998</v>
      </c>
      <c r="P45" s="318">
        <v>2.67241512350216</v>
      </c>
      <c r="Q45" s="318">
        <v>6.6838923097518004</v>
      </c>
      <c r="R45" s="342">
        <f>X45</f>
        <v>6.0468815498492194</v>
      </c>
      <c r="S45" s="342"/>
      <c r="U45" s="318">
        <v>0.35487878372392001</v>
      </c>
      <c r="V45" s="318">
        <v>1.0584491750673601</v>
      </c>
      <c r="W45" s="318">
        <v>1.8228357595990801</v>
      </c>
      <c r="X45" s="318">
        <v>6.0468815498492194</v>
      </c>
      <c r="Y45" s="318">
        <v>0.9884888760487901</v>
      </c>
      <c r="Z45" s="318">
        <v>1.4376116522909801</v>
      </c>
      <c r="AA45" s="318"/>
      <c r="AB45" s="318"/>
      <c r="AD45" s="318"/>
      <c r="AE45" s="318"/>
      <c r="AF45" s="318"/>
      <c r="AG45" s="318"/>
      <c r="AH45" s="318"/>
      <c r="AI45" s="318"/>
      <c r="AJ45" s="318"/>
      <c r="AK45" s="318"/>
    </row>
    <row r="47" spans="2:37" x14ac:dyDescent="0.35">
      <c r="B47" s="32" t="s">
        <v>86</v>
      </c>
      <c r="C47" s="32"/>
      <c r="D47" s="32"/>
      <c r="E47" s="32"/>
      <c r="F47" s="32"/>
      <c r="G47" s="32"/>
      <c r="H47" s="32"/>
      <c r="I47" s="32"/>
      <c r="J47" s="32"/>
      <c r="K47" s="32"/>
    </row>
    <row r="48" spans="2:37" x14ac:dyDescent="0.35">
      <c r="B48" s="20" t="s">
        <v>87</v>
      </c>
      <c r="C48" s="20"/>
      <c r="D48" s="20"/>
      <c r="E48" s="20"/>
      <c r="F48" s="20"/>
      <c r="G48" s="20"/>
      <c r="H48" s="20"/>
      <c r="I48" s="20"/>
      <c r="J48" s="20"/>
      <c r="K48" s="20"/>
      <c r="L48" s="298">
        <v>0.05</v>
      </c>
      <c r="M48" s="298">
        <v>-0.18999999999999995</v>
      </c>
      <c r="N48" s="298">
        <v>-3.0000000000000027E-2</v>
      </c>
      <c r="O48" s="298">
        <v>-6.9999999999999951E-2</v>
      </c>
      <c r="P48" s="298">
        <v>-0.37</v>
      </c>
      <c r="Q48" s="298">
        <v>-1.0000000000000009E-2</v>
      </c>
      <c r="R48" s="298">
        <f>X48</f>
        <v>0.15999999999999992</v>
      </c>
      <c r="S48" s="298"/>
      <c r="U48" s="298">
        <v>0.37999999999999989</v>
      </c>
      <c r="V48" s="312">
        <v>0.39999999999999991</v>
      </c>
      <c r="W48" s="312">
        <v>0.33000000000000007</v>
      </c>
      <c r="X48" s="312">
        <v>0.15999999999999992</v>
      </c>
      <c r="Y48" s="312">
        <v>0.41999999999999993</v>
      </c>
      <c r="Z48" s="312">
        <v>0.40999999999999992</v>
      </c>
      <c r="AA48" s="312"/>
      <c r="AB48" s="312"/>
      <c r="AD48" s="329"/>
      <c r="AE48" s="329"/>
      <c r="AF48" s="329"/>
      <c r="AG48" s="329"/>
      <c r="AH48" s="329"/>
      <c r="AI48" s="329"/>
      <c r="AJ48" s="329"/>
      <c r="AK48" s="329"/>
    </row>
    <row r="49" spans="2:59" x14ac:dyDescent="0.35">
      <c r="B49" s="20" t="s">
        <v>88</v>
      </c>
      <c r="C49" s="20"/>
      <c r="D49" s="20"/>
      <c r="E49" s="20"/>
      <c r="F49" s="20"/>
      <c r="G49" s="20"/>
      <c r="H49" s="20"/>
      <c r="I49" s="20"/>
      <c r="J49" s="20"/>
      <c r="K49" s="20"/>
      <c r="L49" s="354">
        <v>0.81536158909342271</v>
      </c>
      <c r="M49" s="354">
        <v>0.80910000000000004</v>
      </c>
      <c r="N49" s="354">
        <v>0.79900000000000004</v>
      </c>
      <c r="O49" s="354" vm="6">
        <v>0.73</v>
      </c>
      <c r="P49" s="298" vm="41">
        <v>0.86311800000000005</v>
      </c>
      <c r="Q49" s="298" vm="516">
        <v>0.901146</v>
      </c>
      <c r="R49" s="354" vm="330">
        <f>X49</f>
        <v>0.871641</v>
      </c>
      <c r="S49" s="354"/>
      <c r="U49" s="298" vm="278">
        <v>0.90286</v>
      </c>
      <c r="V49" s="312" vm="310">
        <v>0.94523299999999999</v>
      </c>
      <c r="W49" s="312" vm="276">
        <v>0.89457699999999996</v>
      </c>
      <c r="X49" s="312" vm="330">
        <v>0.871641</v>
      </c>
      <c r="Y49" s="312" vm="524">
        <v>1.076557</v>
      </c>
      <c r="Z49" s="312" vm="596">
        <v>1.0161929999999999</v>
      </c>
      <c r="AA49" s="312"/>
      <c r="AB49" s="312"/>
      <c r="AD49" s="329"/>
      <c r="AE49" s="329"/>
      <c r="AF49" s="329"/>
      <c r="AG49" s="329"/>
      <c r="AH49" s="329"/>
      <c r="AI49" s="329"/>
      <c r="AJ49" s="329"/>
      <c r="AK49" s="329"/>
    </row>
    <row r="50" spans="2:59" x14ac:dyDescent="0.35">
      <c r="B50" s="9"/>
      <c r="C50" s="9"/>
      <c r="D50" s="9"/>
      <c r="E50" s="9"/>
      <c r="F50" s="9"/>
      <c r="G50" s="9"/>
      <c r="H50" s="9"/>
      <c r="I50" s="9"/>
      <c r="J50" s="9"/>
      <c r="K50" s="9"/>
      <c r="L50" s="315"/>
      <c r="M50" s="315"/>
      <c r="N50" s="315"/>
      <c r="O50" s="315"/>
      <c r="P50" s="315"/>
      <c r="Q50" s="315"/>
      <c r="R50" s="315"/>
      <c r="S50" s="315"/>
      <c r="U50" s="315"/>
      <c r="V50" s="315"/>
      <c r="W50" s="315"/>
      <c r="X50" s="315"/>
      <c r="Y50" s="315"/>
      <c r="Z50" s="315"/>
      <c r="AA50" s="315"/>
      <c r="AB50" s="315"/>
      <c r="AD50" s="309"/>
      <c r="AE50" s="309"/>
      <c r="AF50" s="309"/>
      <c r="AG50" s="309"/>
      <c r="AH50" s="309"/>
      <c r="AI50" s="309"/>
      <c r="AJ50" s="309"/>
      <c r="AK50" s="309"/>
    </row>
    <row r="51" spans="2:59" x14ac:dyDescent="0.35">
      <c r="B51" s="39" t="s">
        <v>89</v>
      </c>
      <c r="C51" s="39"/>
      <c r="D51" s="39"/>
      <c r="E51" s="39"/>
      <c r="F51" s="39"/>
      <c r="G51" s="39"/>
      <c r="H51" s="39"/>
      <c r="I51" s="39"/>
      <c r="J51" s="39"/>
      <c r="K51" s="39"/>
      <c r="L51" s="348"/>
      <c r="M51" s="348"/>
      <c r="N51" s="348"/>
      <c r="O51" s="348"/>
      <c r="P51" s="348"/>
      <c r="Q51" s="348"/>
      <c r="R51" s="348"/>
      <c r="S51" s="348"/>
      <c r="U51" s="348"/>
      <c r="V51" s="348"/>
      <c r="W51" s="348"/>
      <c r="X51" s="348"/>
      <c r="Y51" s="348"/>
      <c r="Z51" s="348"/>
      <c r="AA51" s="348"/>
      <c r="AB51" s="348"/>
      <c r="AD51" s="348"/>
      <c r="AE51" s="348"/>
      <c r="AF51" s="348"/>
      <c r="AG51" s="348"/>
      <c r="AH51" s="348"/>
      <c r="AI51" s="348"/>
      <c r="AJ51" s="348"/>
      <c r="AK51" s="348"/>
    </row>
    <row r="52" spans="2:59" x14ac:dyDescent="0.35">
      <c r="B52" s="20" t="s">
        <v>85</v>
      </c>
      <c r="C52" s="20"/>
      <c r="D52" s="20"/>
      <c r="E52" s="20"/>
      <c r="F52" s="20"/>
      <c r="G52" s="20"/>
      <c r="H52" s="20"/>
      <c r="I52" s="20"/>
      <c r="J52" s="20"/>
      <c r="K52" s="20"/>
      <c r="L52" s="319">
        <v>0.21115503999503241</v>
      </c>
      <c r="M52" s="319">
        <v>0.1583491142567415</v>
      </c>
      <c r="N52" s="319">
        <v>0.21495500234917533</v>
      </c>
      <c r="O52" s="319">
        <v>0.20330606845667049</v>
      </c>
      <c r="P52" s="319">
        <v>0.26009163316648093</v>
      </c>
      <c r="Q52" s="319">
        <v>0.27684280734806543</v>
      </c>
      <c r="R52" s="319" vm="332">
        <f>X52</f>
        <v>0.25704518215526989</v>
      </c>
      <c r="S52" s="319"/>
      <c r="U52" s="319">
        <v>0.31606759495540238</v>
      </c>
      <c r="V52" s="1">
        <v>0.32921217874026948</v>
      </c>
      <c r="W52" s="1">
        <v>0.25232362796311997</v>
      </c>
      <c r="X52" s="1" vm="332">
        <v>0.25704518215526989</v>
      </c>
      <c r="Y52" s="1" vm="483">
        <v>0.28932502827689566</v>
      </c>
      <c r="Z52" s="1" vm="598">
        <v>0.24487237236911336</v>
      </c>
      <c r="AA52" s="1"/>
      <c r="AB52" s="1"/>
      <c r="AD52" s="319"/>
      <c r="AE52" s="319"/>
      <c r="AF52" s="319"/>
      <c r="AG52" s="319"/>
      <c r="AH52" s="319"/>
      <c r="AI52" s="319"/>
      <c r="AJ52" s="319"/>
      <c r="AK52" s="319"/>
    </row>
    <row r="53" spans="2:59" x14ac:dyDescent="0.35">
      <c r="B53" s="20" t="s">
        <v>76</v>
      </c>
      <c r="C53" s="20"/>
      <c r="D53" s="20"/>
      <c r="E53" s="20"/>
      <c r="F53" s="20"/>
      <c r="G53" s="20"/>
      <c r="H53" s="20"/>
      <c r="I53" s="20"/>
      <c r="J53" s="20"/>
      <c r="K53" s="20"/>
      <c r="L53" s="319">
        <v>0.39931864616472973</v>
      </c>
      <c r="M53" s="319">
        <v>0.29471717116701962</v>
      </c>
      <c r="N53" s="354">
        <v>0.39461504752483872</v>
      </c>
      <c r="O53" s="354">
        <v>0.39103754580500416</v>
      </c>
      <c r="P53" s="354">
        <v>0.41344456562366588</v>
      </c>
      <c r="Q53" s="354">
        <v>0.34981750662308198</v>
      </c>
      <c r="R53" s="319">
        <f>X53</f>
        <v>0.46859220483418884</v>
      </c>
      <c r="S53" s="319"/>
      <c r="U53" s="354">
        <v>0.68993879627099031</v>
      </c>
      <c r="V53" s="312">
        <v>0.54296941992955017</v>
      </c>
      <c r="W53" s="312">
        <v>0.465850298483931</v>
      </c>
      <c r="X53" s="312">
        <v>0.46859220483418884</v>
      </c>
      <c r="Y53" s="312">
        <v>0.46369275478276673</v>
      </c>
      <c r="Z53" s="312">
        <v>0.40094599310994034</v>
      </c>
      <c r="AA53" s="312"/>
      <c r="AB53" s="312"/>
      <c r="AD53" s="319"/>
      <c r="AE53" s="319"/>
      <c r="AF53" s="319"/>
      <c r="AG53" s="319"/>
      <c r="AH53" s="319"/>
      <c r="AI53" s="319"/>
      <c r="AJ53" s="319"/>
      <c r="AK53" s="319"/>
    </row>
    <row r="54" spans="2:59" x14ac:dyDescent="0.35">
      <c r="B54" s="32"/>
      <c r="C54" s="32"/>
      <c r="D54" s="32"/>
      <c r="E54" s="32"/>
      <c r="F54" s="32"/>
      <c r="G54" s="32"/>
      <c r="H54" s="32"/>
      <c r="I54" s="32"/>
      <c r="J54" s="32"/>
      <c r="K54" s="32"/>
      <c r="L54" s="342"/>
      <c r="M54" s="342"/>
      <c r="N54" s="342"/>
      <c r="O54" s="342"/>
      <c r="P54" s="342"/>
      <c r="Q54" s="342"/>
      <c r="R54" s="342"/>
      <c r="S54" s="342"/>
      <c r="U54" s="342"/>
      <c r="V54" s="342"/>
      <c r="W54" s="342"/>
      <c r="X54" s="342"/>
      <c r="Y54" s="342"/>
      <c r="Z54" s="342"/>
      <c r="AA54" s="342"/>
      <c r="AB54" s="342"/>
      <c r="AD54" s="308"/>
      <c r="AE54" s="308"/>
      <c r="AF54" s="308"/>
      <c r="AG54" s="308"/>
      <c r="AH54" s="308"/>
      <c r="AI54" s="308"/>
      <c r="AJ54" s="308"/>
      <c r="AK54" s="308"/>
    </row>
    <row r="55" spans="2:59" x14ac:dyDescent="0.35">
      <c r="B55" s="36" t="s">
        <v>90</v>
      </c>
      <c r="C55" s="36"/>
      <c r="D55" s="36"/>
      <c r="E55" s="36"/>
      <c r="F55" s="36"/>
      <c r="G55" s="36"/>
      <c r="H55" s="36"/>
      <c r="I55" s="36"/>
      <c r="J55" s="36"/>
      <c r="K55" s="36"/>
      <c r="L55" s="349">
        <f>+L56+L59</f>
        <v>18899.44349705955</v>
      </c>
      <c r="M55" s="349">
        <f t="shared" ref="M55:Q55" si="25">+M56+M59</f>
        <v>14096.226251612366</v>
      </c>
      <c r="N55" s="349">
        <f t="shared" si="25"/>
        <v>18792.488699846002</v>
      </c>
      <c r="O55" s="349">
        <f t="shared" si="25"/>
        <v>15283.099539593</v>
      </c>
      <c r="P55" s="349">
        <f t="shared" si="25"/>
        <v>11775.210974066</v>
      </c>
      <c r="Q55" s="349">
        <f t="shared" si="25"/>
        <v>14098.650056978</v>
      </c>
      <c r="R55" s="349">
        <f>+R56+R59</f>
        <v>17545.888302175998</v>
      </c>
      <c r="S55" s="349"/>
      <c r="U55" s="349">
        <f t="shared" ref="U55:Y55" si="26">+U56+U59</f>
        <v>6980.5944344519994</v>
      </c>
      <c r="V55" s="349">
        <f t="shared" si="26"/>
        <v>11105.645770838999</v>
      </c>
      <c r="W55" s="349">
        <f t="shared" si="26"/>
        <v>13676.382025013001</v>
      </c>
      <c r="X55" s="349">
        <f t="shared" si="26"/>
        <v>17545.888302175998</v>
      </c>
      <c r="Y55" s="349">
        <f t="shared" si="26"/>
        <v>5625.6045804149999</v>
      </c>
      <c r="Z55" s="349">
        <f t="shared" ref="Z55" si="27">+Z56+Z59</f>
        <v>9727.8388298579994</v>
      </c>
      <c r="AA55" s="349"/>
      <c r="AB55" s="349"/>
      <c r="AD55" s="349">
        <f>U55</f>
        <v>6980.5944344519994</v>
      </c>
      <c r="AE55" s="349">
        <f t="shared" ref="AE55" si="28">V55-U55</f>
        <v>4125.0513363869995</v>
      </c>
      <c r="AF55" s="349">
        <f t="shared" ref="AF55" si="29">W55-V55</f>
        <v>2570.7362541740022</v>
      </c>
      <c r="AG55" s="349">
        <f t="shared" ref="AG55:AI55" si="30">X55-W55</f>
        <v>3869.5062771629964</v>
      </c>
      <c r="AH55" s="349">
        <f>Y55</f>
        <v>5625.6045804149999</v>
      </c>
      <c r="AI55" s="349">
        <f t="shared" si="30"/>
        <v>4102.2342494429995</v>
      </c>
      <c r="AJ55" s="321"/>
      <c r="AK55" s="321"/>
    </row>
    <row r="56" spans="2:59" x14ac:dyDescent="0.35">
      <c r="B56" t="s">
        <v>85</v>
      </c>
      <c r="L56" s="351">
        <v>13305.216875919999</v>
      </c>
      <c r="M56" s="351">
        <v>9967.4066723499873</v>
      </c>
      <c r="N56" s="351">
        <v>13249.010699846003</v>
      </c>
      <c r="O56" s="351">
        <v>9804.8864142660004</v>
      </c>
      <c r="P56" s="351">
        <v>6043.9936189320006</v>
      </c>
      <c r="Q56" s="351">
        <v>9804.6576540549995</v>
      </c>
      <c r="R56" s="351">
        <f>X56</f>
        <v>11778.183661597999</v>
      </c>
      <c r="S56" s="351"/>
      <c r="U56" s="351">
        <v>4869.1540380599999</v>
      </c>
      <c r="V56" s="313">
        <v>7782.3145610529991</v>
      </c>
      <c r="W56" s="313">
        <v>9383.7485475970007</v>
      </c>
      <c r="X56" s="313">
        <v>11778.183661597999</v>
      </c>
      <c r="Y56" s="313">
        <v>4222.1457195140001</v>
      </c>
      <c r="Z56" s="313">
        <v>7287.2685414179996</v>
      </c>
      <c r="AA56" s="313"/>
      <c r="AB56" s="313"/>
      <c r="AD56" s="351">
        <f>U56</f>
        <v>4869.1540380599999</v>
      </c>
      <c r="AE56" s="351">
        <f t="shared" ref="AE56:AI58" si="31">V56-U56</f>
        <v>2913.1605229929992</v>
      </c>
      <c r="AF56" s="351">
        <f t="shared" si="31"/>
        <v>1601.4339865440015</v>
      </c>
      <c r="AG56" s="351">
        <f t="shared" si="31"/>
        <v>2394.4351140009985</v>
      </c>
      <c r="AH56" s="351">
        <f>Y56</f>
        <v>4222.1457195140001</v>
      </c>
      <c r="AI56" s="351">
        <f t="shared" si="31"/>
        <v>3065.1228219039995</v>
      </c>
      <c r="AJ56" s="351"/>
      <c r="AK56" s="351"/>
    </row>
    <row r="57" spans="2:59" x14ac:dyDescent="0.35">
      <c r="B57" s="9" t="s">
        <v>91</v>
      </c>
      <c r="L57" s="351">
        <v>11476.45432042</v>
      </c>
      <c r="M57" s="351">
        <v>8599.346833284988</v>
      </c>
      <c r="N57" s="351">
        <v>11614.100694076003</v>
      </c>
      <c r="O57" s="351">
        <v>8328.4802550059994</v>
      </c>
      <c r="P57" s="351">
        <v>4359.1912459320001</v>
      </c>
      <c r="Q57" s="351">
        <v>8208.8389490549998</v>
      </c>
      <c r="R57" s="351">
        <f>X57</f>
        <v>9959.2294825979989</v>
      </c>
      <c r="S57" s="351"/>
      <c r="U57" s="351">
        <v>4324.0676020600004</v>
      </c>
      <c r="V57" s="313">
        <v>6802.219634052999</v>
      </c>
      <c r="W57" s="313">
        <v>8025.3141175970004</v>
      </c>
      <c r="X57" s="313">
        <v>9959.2294825979989</v>
      </c>
      <c r="Y57" s="313">
        <v>3651.9817255140001</v>
      </c>
      <c r="Z57" s="313">
        <v>6182.8665224179995</v>
      </c>
      <c r="AA57" s="313"/>
      <c r="AB57" s="313"/>
      <c r="AD57" s="351">
        <f>U57</f>
        <v>4324.0676020600004</v>
      </c>
      <c r="AE57" s="351">
        <f t="shared" si="31"/>
        <v>2478.1520319929987</v>
      </c>
      <c r="AF57" s="351">
        <f t="shared" si="31"/>
        <v>1223.0944835440014</v>
      </c>
      <c r="AG57" s="351">
        <f t="shared" si="31"/>
        <v>1933.9153650009985</v>
      </c>
      <c r="AH57" s="351">
        <f>Y57</f>
        <v>3651.9817255140001</v>
      </c>
      <c r="AI57" s="351">
        <f t="shared" si="31"/>
        <v>2530.8847969039994</v>
      </c>
      <c r="AJ57" s="351"/>
      <c r="AK57" s="351"/>
    </row>
    <row r="58" spans="2:59" x14ac:dyDescent="0.35">
      <c r="B58" s="161" t="s">
        <v>92</v>
      </c>
      <c r="C58" s="1"/>
      <c r="D58" s="1"/>
      <c r="E58" s="1"/>
      <c r="F58" s="1"/>
      <c r="G58" s="1"/>
      <c r="H58" s="1"/>
      <c r="I58" s="1"/>
      <c r="J58" s="1"/>
      <c r="K58" s="1"/>
      <c r="L58" s="351">
        <v>1828.7625555</v>
      </c>
      <c r="M58" s="351">
        <v>1368.059839065</v>
      </c>
      <c r="N58" s="351">
        <v>1634.9100057700002</v>
      </c>
      <c r="O58" s="351">
        <v>1476.4061592600003</v>
      </c>
      <c r="P58" s="351">
        <v>1684.8023730000002</v>
      </c>
      <c r="Q58" s="351">
        <v>1595.8187049999999</v>
      </c>
      <c r="R58" s="351">
        <f>X58</f>
        <v>1818.9541789999996</v>
      </c>
      <c r="S58" s="351"/>
      <c r="U58" s="351">
        <v>545.08643599999994</v>
      </c>
      <c r="V58" s="313">
        <v>980.09492699999987</v>
      </c>
      <c r="W58" s="313">
        <v>1358.43443</v>
      </c>
      <c r="X58" s="313">
        <v>1818.9541789999996</v>
      </c>
      <c r="Y58" s="313">
        <v>570.163994</v>
      </c>
      <c r="Z58" s="313">
        <v>1104.4020190000001</v>
      </c>
      <c r="AA58" s="313"/>
      <c r="AB58" s="313"/>
      <c r="AD58" s="351">
        <f>U58</f>
        <v>545.08643599999994</v>
      </c>
      <c r="AE58" s="351">
        <f t="shared" si="31"/>
        <v>435.00849099999994</v>
      </c>
      <c r="AF58" s="351">
        <f t="shared" si="31"/>
        <v>378.33950300000015</v>
      </c>
      <c r="AG58" s="351">
        <f t="shared" si="31"/>
        <v>460.51974899999959</v>
      </c>
      <c r="AH58" s="351">
        <f>Y58</f>
        <v>570.163994</v>
      </c>
      <c r="AI58" s="351">
        <f t="shared" si="31"/>
        <v>534.23802500000011</v>
      </c>
      <c r="AJ58" s="351"/>
      <c r="AK58" s="351"/>
    </row>
    <row r="59" spans="2:59" x14ac:dyDescent="0.35">
      <c r="B59" s="1" t="s">
        <v>76</v>
      </c>
      <c r="C59" s="1"/>
      <c r="D59" s="1"/>
      <c r="E59" s="1"/>
      <c r="F59" s="1"/>
      <c r="G59" s="1"/>
      <c r="H59" s="1"/>
      <c r="I59" s="1"/>
      <c r="J59" s="1"/>
      <c r="K59" s="1"/>
      <c r="L59" s="347">
        <v>5594.2266211395499</v>
      </c>
      <c r="M59" s="347">
        <v>4128.8195792623801</v>
      </c>
      <c r="N59" s="347">
        <v>5543.4779999999992</v>
      </c>
      <c r="O59" s="347">
        <v>5478.2131253270009</v>
      </c>
      <c r="P59" s="347">
        <v>5731.2173551339993</v>
      </c>
      <c r="Q59" s="347">
        <v>4293.9924029229996</v>
      </c>
      <c r="R59" s="347">
        <f>X59</f>
        <v>5767.7046405780002</v>
      </c>
      <c r="S59" s="347"/>
      <c r="U59" s="347">
        <v>2111.4403963919999</v>
      </c>
      <c r="V59" s="313">
        <v>3323.3312097860003</v>
      </c>
      <c r="W59" s="313">
        <v>4292.6334774160005</v>
      </c>
      <c r="X59" s="313">
        <v>5767.7046405780002</v>
      </c>
      <c r="Y59" s="313">
        <v>1403.458860901</v>
      </c>
      <c r="Z59" s="313">
        <v>2440.5702884400002</v>
      </c>
      <c r="AA59" s="313"/>
      <c r="AB59" s="313"/>
      <c r="AD59" s="315">
        <f>U59</f>
        <v>2111.4403963919999</v>
      </c>
      <c r="AE59" s="315">
        <f>V59-U59</f>
        <v>1211.8908133940004</v>
      </c>
      <c r="AF59" s="315">
        <f>W59-V59</f>
        <v>969.30226763000019</v>
      </c>
      <c r="AG59" s="315">
        <f>X59-W59</f>
        <v>1475.0711631619997</v>
      </c>
      <c r="AH59" s="315">
        <f>Y59</f>
        <v>1403.458860901</v>
      </c>
      <c r="AI59" s="315">
        <f>Z59-Y59</f>
        <v>1037.1114275390003</v>
      </c>
      <c r="AJ59" s="315"/>
      <c r="AK59" s="315"/>
    </row>
    <row r="60" spans="2:59" x14ac:dyDescent="0.35">
      <c r="B60" s="32"/>
      <c r="C60" s="32"/>
      <c r="D60" s="32"/>
      <c r="E60" s="32"/>
      <c r="F60" s="32"/>
      <c r="G60" s="32"/>
      <c r="H60" s="32"/>
      <c r="I60" s="32"/>
      <c r="J60" s="32"/>
      <c r="K60" s="32"/>
      <c r="L60" s="349"/>
      <c r="M60" s="349"/>
      <c r="N60" s="349"/>
      <c r="U60" s="349"/>
      <c r="V60" s="349"/>
      <c r="W60" s="349"/>
      <c r="X60" s="349"/>
      <c r="AD60" s="321"/>
      <c r="AE60" s="321"/>
      <c r="AF60" s="321"/>
      <c r="AG60" s="321"/>
      <c r="AH60" s="321"/>
      <c r="AI60" s="321"/>
      <c r="AJ60" s="321"/>
      <c r="AK60" s="321"/>
    </row>
    <row r="61" spans="2:59" x14ac:dyDescent="0.35">
      <c r="B61" s="162" t="s">
        <v>93</v>
      </c>
      <c r="C61" s="180"/>
      <c r="D61" s="180"/>
      <c r="E61" s="180"/>
      <c r="F61" s="180"/>
      <c r="G61" s="180"/>
      <c r="H61" s="180"/>
      <c r="I61" s="180"/>
      <c r="J61" s="180"/>
      <c r="K61" s="180"/>
      <c r="L61" s="235">
        <v>2018</v>
      </c>
      <c r="M61" s="235">
        <v>2019</v>
      </c>
      <c r="N61" s="235">
        <v>2020</v>
      </c>
      <c r="O61" s="235">
        <v>2021</v>
      </c>
      <c r="P61" s="235">
        <v>2022</v>
      </c>
      <c r="Q61" s="235">
        <v>2023</v>
      </c>
      <c r="R61" s="236">
        <v>2024</v>
      </c>
      <c r="S61" s="237">
        <v>2025</v>
      </c>
      <c r="U61" s="238" t="s">
        <v>3</v>
      </c>
      <c r="V61" s="238" t="s">
        <v>4</v>
      </c>
      <c r="W61" s="238" t="s">
        <v>5</v>
      </c>
      <c r="X61" s="238">
        <v>2024</v>
      </c>
      <c r="Y61" s="239" t="s">
        <v>282</v>
      </c>
      <c r="Z61" s="239" t="s">
        <v>283</v>
      </c>
      <c r="AA61" s="239" t="s">
        <v>284</v>
      </c>
      <c r="AB61" s="239">
        <v>2025</v>
      </c>
      <c r="AD61" s="234"/>
      <c r="AE61" s="234"/>
      <c r="AF61" s="234"/>
      <c r="AG61" s="234"/>
      <c r="AH61" s="234"/>
      <c r="AI61" s="234"/>
      <c r="AJ61" s="234"/>
      <c r="AK61" s="234"/>
      <c r="AL61" s="234"/>
      <c r="AM61" s="234"/>
      <c r="AN61" s="234"/>
      <c r="AY61"/>
      <c r="AZ61"/>
      <c r="BA61"/>
      <c r="BB61"/>
      <c r="BC61"/>
      <c r="BD61"/>
      <c r="BE61"/>
      <c r="BF61"/>
      <c r="BG61"/>
    </row>
    <row r="62" spans="2:59" x14ac:dyDescent="0.35">
      <c r="B62" s="18" t="s">
        <v>413</v>
      </c>
      <c r="C62" s="18"/>
      <c r="D62" s="18"/>
      <c r="E62" s="18"/>
      <c r="F62" s="18"/>
      <c r="G62" s="18"/>
      <c r="H62" s="18"/>
      <c r="I62" s="18"/>
      <c r="J62" s="18"/>
      <c r="K62" s="18"/>
      <c r="L62" s="244">
        <v>24.308202764976954</v>
      </c>
      <c r="M62" s="244">
        <v>15.473333333333331</v>
      </c>
      <c r="N62" s="244">
        <v>33.961629283843791</v>
      </c>
      <c r="O62" s="244">
        <v>111.94313427723213</v>
      </c>
      <c r="P62" s="244">
        <v>167.52191666666675</v>
      </c>
      <c r="Q62" s="244">
        <v>87.098423515981722</v>
      </c>
      <c r="R62" s="244">
        <f t="shared" ref="R62:R67" si="32">X62</f>
        <v>63.040778688524611</v>
      </c>
      <c r="S62" s="244"/>
      <c r="U62" s="244">
        <v>44.918240952817243</v>
      </c>
      <c r="V62" s="244">
        <v>39.132802839477932</v>
      </c>
      <c r="W62" s="244">
        <v>52.429948288973392</v>
      </c>
      <c r="X62" s="244">
        <v>63.040778688524611</v>
      </c>
      <c r="Y62" s="244">
        <v>85.303066234367734</v>
      </c>
      <c r="Z62" s="244">
        <v>61.785855399493443</v>
      </c>
      <c r="AA62" s="244"/>
      <c r="AB62" s="244"/>
      <c r="AD62" s="244"/>
      <c r="AE62" s="245"/>
      <c r="AF62" s="245"/>
      <c r="AG62" s="245"/>
      <c r="AH62" s="245"/>
      <c r="AI62" s="245"/>
      <c r="AJ62" s="245"/>
      <c r="AK62" s="245"/>
      <c r="AY62"/>
      <c r="AZ62"/>
      <c r="BA62"/>
      <c r="BB62"/>
      <c r="BC62"/>
      <c r="BD62"/>
      <c r="BE62"/>
      <c r="BF62"/>
      <c r="BG62"/>
    </row>
    <row r="63" spans="2:59" x14ac:dyDescent="0.35">
      <c r="B63" s="181" t="s">
        <v>94</v>
      </c>
      <c r="C63" s="181"/>
      <c r="D63" s="181"/>
      <c r="E63" s="181"/>
      <c r="F63" s="181"/>
      <c r="G63" s="181"/>
      <c r="H63" s="181"/>
      <c r="I63" s="181"/>
      <c r="J63" s="181"/>
      <c r="K63" s="181"/>
      <c r="L63" s="244">
        <v>15.890084830406051</v>
      </c>
      <c r="M63" s="244">
        <v>24.807619094673441</v>
      </c>
      <c r="N63" s="244">
        <v>41.518589120370358</v>
      </c>
      <c r="O63" s="244">
        <v>116.99833333333333</v>
      </c>
      <c r="P63" s="244">
        <v>175.49749999999997</v>
      </c>
      <c r="Q63" s="244">
        <v>97.754416666666671</v>
      </c>
      <c r="R63" s="244">
        <f t="shared" si="32"/>
        <v>75.076666666666668</v>
      </c>
      <c r="S63" s="244"/>
      <c r="U63" s="244">
        <v>55.576333333333331</v>
      </c>
      <c r="V63" s="244">
        <v>52.00116666666667</v>
      </c>
      <c r="W63" s="244">
        <v>64.114888888888885</v>
      </c>
      <c r="X63" s="244">
        <v>75.076666666666668</v>
      </c>
      <c r="Y63" s="244">
        <v>100.98533333333334</v>
      </c>
      <c r="Z63" s="244">
        <v>79.811833333333325</v>
      </c>
      <c r="AA63" s="244"/>
      <c r="AB63" s="244"/>
      <c r="AD63" s="244"/>
      <c r="AE63" s="245"/>
      <c r="AF63" s="245"/>
      <c r="AG63" s="245"/>
      <c r="AH63" s="245"/>
      <c r="AI63" s="245"/>
      <c r="AJ63" s="245"/>
      <c r="AK63" s="245"/>
      <c r="AY63"/>
      <c r="AZ63"/>
      <c r="BA63"/>
      <c r="BB63"/>
      <c r="BC63"/>
      <c r="BD63"/>
      <c r="BE63"/>
      <c r="BF63"/>
      <c r="BG63"/>
    </row>
    <row r="64" spans="2:59" x14ac:dyDescent="0.35">
      <c r="B64" s="18" t="s">
        <v>414</v>
      </c>
      <c r="C64" s="18"/>
      <c r="D64" s="18"/>
      <c r="E64" s="18"/>
      <c r="F64" s="18"/>
      <c r="G64" s="18"/>
      <c r="H64" s="18"/>
      <c r="I64" s="18"/>
      <c r="J64" s="18"/>
      <c r="K64" s="18"/>
      <c r="L64" s="244">
        <v>57.292027297994821</v>
      </c>
      <c r="M64" s="244">
        <v>47.68</v>
      </c>
      <c r="N64" s="244">
        <v>43.993647058823505</v>
      </c>
      <c r="O64" s="244">
        <v>89.335195312500005</v>
      </c>
      <c r="P64" s="244">
        <v>176.04654618473893</v>
      </c>
      <c r="Q64" s="244">
        <v>103.98000000000002</v>
      </c>
      <c r="R64" s="244">
        <f t="shared" si="32"/>
        <v>66.52127490039841</v>
      </c>
      <c r="S64" s="244"/>
      <c r="U64" s="244">
        <v>56.699999999999996</v>
      </c>
      <c r="V64" s="244">
        <v>61.017063492063485</v>
      </c>
      <c r="W64" s="244">
        <v>65.291058201058178</v>
      </c>
      <c r="X64" s="244">
        <v>66.52127490039841</v>
      </c>
      <c r="Y64" s="244">
        <v>63.21460317460317</v>
      </c>
      <c r="Z64" s="244">
        <v>62.675725806451609</v>
      </c>
      <c r="AA64" s="244"/>
      <c r="AB64" s="244"/>
      <c r="AD64" s="244"/>
      <c r="AE64" s="245"/>
      <c r="AF64" s="245"/>
      <c r="AG64" s="245"/>
      <c r="AH64" s="245"/>
      <c r="AI64" s="245"/>
      <c r="AJ64" s="245"/>
      <c r="AK64" s="245"/>
      <c r="AY64"/>
      <c r="AZ64"/>
      <c r="BA64"/>
      <c r="BB64"/>
      <c r="BC64"/>
      <c r="BD64"/>
      <c r="BE64"/>
      <c r="BF64"/>
      <c r="BG64"/>
    </row>
    <row r="65" spans="2:59" x14ac:dyDescent="0.35">
      <c r="B65" s="4" t="s">
        <v>415</v>
      </c>
      <c r="C65" s="4"/>
      <c r="D65" s="4"/>
      <c r="E65" s="4"/>
      <c r="F65" s="4"/>
      <c r="G65" s="4"/>
      <c r="H65" s="4"/>
      <c r="I65" s="4"/>
      <c r="J65" s="4"/>
      <c r="K65" s="4"/>
      <c r="L65" s="244">
        <v>71.035817980683703</v>
      </c>
      <c r="M65" s="244">
        <v>64.304365840077793</v>
      </c>
      <c r="N65" s="244">
        <v>24.711910039839385</v>
      </c>
      <c r="O65" s="244">
        <v>53.242024680030113</v>
      </c>
      <c r="P65" s="244">
        <v>80.820817120622578</v>
      </c>
      <c r="Q65" s="244">
        <v>83.462823529411764</v>
      </c>
      <c r="R65" s="244">
        <f t="shared" si="32"/>
        <v>65.120566801619447</v>
      </c>
      <c r="S65" s="244"/>
      <c r="U65" s="244">
        <v>59.599523809523838</v>
      </c>
      <c r="V65" s="244">
        <v>63.784841269841273</v>
      </c>
      <c r="W65" s="244">
        <v>64.986825396825395</v>
      </c>
      <c r="X65" s="244">
        <v>65.120566801619447</v>
      </c>
      <c r="Y65" s="244">
        <v>72.722244897959186</v>
      </c>
      <c r="Z65" s="244">
        <v>70.680909090909068</v>
      </c>
      <c r="AA65" s="244"/>
      <c r="AB65" s="244"/>
      <c r="AD65" s="244"/>
      <c r="AE65" s="245"/>
      <c r="AF65" s="245"/>
      <c r="AG65" s="245"/>
      <c r="AH65" s="245"/>
      <c r="AI65" s="245"/>
      <c r="AJ65" s="245"/>
      <c r="AK65" s="245"/>
      <c r="AY65"/>
      <c r="AZ65"/>
      <c r="BA65"/>
      <c r="BB65"/>
      <c r="BC65"/>
      <c r="BD65"/>
      <c r="BE65"/>
      <c r="BF65"/>
      <c r="BG65"/>
    </row>
    <row r="66" spans="2:59" x14ac:dyDescent="0.35">
      <c r="B66" s="4" t="s">
        <v>416</v>
      </c>
      <c r="C66" s="4"/>
      <c r="D66" s="4"/>
      <c r="E66" s="4"/>
      <c r="F66" s="4"/>
      <c r="G66" s="4"/>
      <c r="H66" s="4"/>
      <c r="I66" s="4"/>
      <c r="J66" s="4"/>
      <c r="K66" s="4"/>
      <c r="L66" s="244">
        <v>63.498333333333335</v>
      </c>
      <c r="M66" s="244">
        <v>52.534166666666664</v>
      </c>
      <c r="N66" s="244">
        <v>10.2125</v>
      </c>
      <c r="O66" s="244">
        <v>47.298319892473131</v>
      </c>
      <c r="P66" s="244">
        <v>98.65594086021504</v>
      </c>
      <c r="Q66" s="244">
        <v>39.066633512544811</v>
      </c>
      <c r="R66" s="244">
        <f t="shared" si="32"/>
        <v>34.667305555555558</v>
      </c>
      <c r="S66" s="244"/>
      <c r="U66" s="244">
        <v>27.330000000000002</v>
      </c>
      <c r="V66" s="244">
        <v>29.606666666666666</v>
      </c>
      <c r="W66" s="244">
        <v>31.69640740740741</v>
      </c>
      <c r="X66" s="244">
        <v>34.667305555555558</v>
      </c>
      <c r="Y66" s="244">
        <v>46.703333333333326</v>
      </c>
      <c r="Z66" s="244">
        <v>40.757410394265229</v>
      </c>
      <c r="AA66" s="244"/>
      <c r="AB66" s="244"/>
      <c r="AD66" s="244"/>
      <c r="AE66" s="245"/>
      <c r="AF66" s="245"/>
      <c r="AG66" s="245"/>
      <c r="AH66" s="245"/>
      <c r="AI66" s="245"/>
      <c r="AJ66" s="245"/>
      <c r="AK66" s="245"/>
      <c r="AY66"/>
      <c r="AZ66"/>
      <c r="BA66"/>
      <c r="BB66"/>
      <c r="BC66"/>
      <c r="BD66"/>
      <c r="BE66"/>
      <c r="BF66"/>
      <c r="BG66"/>
    </row>
    <row r="67" spans="2:59" x14ac:dyDescent="0.35">
      <c r="B67" s="18" t="s">
        <v>417</v>
      </c>
      <c r="C67" s="18"/>
      <c r="D67" s="18"/>
      <c r="E67" s="18"/>
      <c r="F67" s="18"/>
      <c r="G67" s="18"/>
      <c r="H67" s="18"/>
      <c r="I67" s="18"/>
      <c r="J67" s="18"/>
      <c r="K67" s="18"/>
      <c r="L67" s="244">
        <v>61.015873015873005</v>
      </c>
      <c r="M67" s="244">
        <v>54.728174603174594</v>
      </c>
      <c r="N67" s="244">
        <v>41.153074695088058</v>
      </c>
      <c r="O67" s="244">
        <v>70.732625164277621</v>
      </c>
      <c r="P67" s="244">
        <v>123.3</v>
      </c>
      <c r="Q67" s="244">
        <v>40.776002450980371</v>
      </c>
      <c r="R67" s="244">
        <f t="shared" si="32"/>
        <v>34.282791999999979</v>
      </c>
      <c r="S67" s="244"/>
      <c r="U67" s="244">
        <v>27.405555555555551</v>
      </c>
      <c r="V67" s="244">
        <v>30.029207692307708</v>
      </c>
      <c r="W67" s="244">
        <v>31.772932642487035</v>
      </c>
      <c r="X67" s="244">
        <v>34.282791999999979</v>
      </c>
      <c r="Y67" s="244">
        <v>46.507448979591835</v>
      </c>
      <c r="Z67" s="244">
        <v>40.37948672566371</v>
      </c>
      <c r="AA67" s="244"/>
      <c r="AB67" s="244"/>
      <c r="AD67" s="244"/>
      <c r="AE67" s="245"/>
      <c r="AF67" s="245"/>
      <c r="AG67" s="245"/>
      <c r="AH67" s="245"/>
      <c r="AI67" s="245"/>
      <c r="AJ67" s="245"/>
      <c r="AK67" s="245"/>
      <c r="AY67"/>
      <c r="AZ67"/>
      <c r="BA67"/>
      <c r="BB67"/>
      <c r="BC67"/>
      <c r="BD67"/>
      <c r="BE67"/>
      <c r="BF67"/>
      <c r="BG67"/>
    </row>
    <row r="69" spans="2:59" s="230" customFormat="1" x14ac:dyDescent="0.35">
      <c r="B69" s="162" t="s">
        <v>95</v>
      </c>
      <c r="C69" s="162"/>
      <c r="D69" s="162"/>
      <c r="E69" s="162"/>
      <c r="F69" s="162"/>
      <c r="G69" s="162"/>
      <c r="H69" s="162"/>
      <c r="I69" s="162"/>
      <c r="J69" s="162"/>
      <c r="K69" s="162"/>
      <c r="L69" s="235">
        <v>2018</v>
      </c>
      <c r="M69" s="235">
        <v>2019</v>
      </c>
      <c r="N69" s="235">
        <v>2020</v>
      </c>
      <c r="O69" s="235">
        <v>2021</v>
      </c>
      <c r="P69" s="235">
        <v>2022</v>
      </c>
      <c r="Q69" s="235">
        <v>2023</v>
      </c>
      <c r="R69" s="236">
        <v>2024</v>
      </c>
      <c r="S69" s="237">
        <v>2025</v>
      </c>
      <c r="U69" s="238" t="s">
        <v>3</v>
      </c>
      <c r="V69" s="238" t="s">
        <v>4</v>
      </c>
      <c r="W69" s="238" t="s">
        <v>5</v>
      </c>
      <c r="X69" s="238">
        <v>2024</v>
      </c>
      <c r="Y69" s="239" t="s">
        <v>282</v>
      </c>
      <c r="Z69" s="239" t="s">
        <v>283</v>
      </c>
      <c r="AA69" s="239" t="s">
        <v>284</v>
      </c>
      <c r="AB69" s="239">
        <v>2025</v>
      </c>
      <c r="AD69" s="238" t="s">
        <v>3</v>
      </c>
      <c r="AE69" s="238" t="s">
        <v>17</v>
      </c>
      <c r="AF69" s="238" t="s">
        <v>18</v>
      </c>
      <c r="AG69" s="238" t="s">
        <v>19</v>
      </c>
      <c r="AH69" s="239" t="s">
        <v>282</v>
      </c>
      <c r="AI69" s="239" t="s">
        <v>285</v>
      </c>
      <c r="AJ69" s="239" t="s">
        <v>286</v>
      </c>
      <c r="AK69" s="239" t="s">
        <v>287</v>
      </c>
      <c r="AL69" s="234"/>
      <c r="AM69" s="234"/>
      <c r="AN69" s="234"/>
      <c r="AY69"/>
      <c r="AZ69"/>
      <c r="BA69"/>
      <c r="BB69"/>
      <c r="BC69"/>
      <c r="BD69"/>
      <c r="BE69"/>
      <c r="BF69"/>
      <c r="BG69"/>
    </row>
    <row r="70" spans="2:59" s="230" customFormat="1" x14ac:dyDescent="0.35">
      <c r="B70" s="10" t="s">
        <v>418</v>
      </c>
      <c r="C70" s="10"/>
      <c r="D70" s="10"/>
      <c r="E70" s="10"/>
      <c r="F70" s="10"/>
      <c r="G70" s="10"/>
      <c r="H70" s="10"/>
      <c r="I70" s="10"/>
      <c r="J70" s="10"/>
      <c r="K70" s="10"/>
      <c r="L70" s="269"/>
      <c r="M70" s="269"/>
      <c r="O70" s="269"/>
      <c r="P70" s="269"/>
      <c r="Q70" s="269"/>
      <c r="R70" s="269"/>
      <c r="S70" s="269"/>
      <c r="AY70"/>
      <c r="AZ70"/>
      <c r="BA70"/>
      <c r="BB70"/>
      <c r="BC70"/>
      <c r="BD70"/>
      <c r="BE70"/>
      <c r="BF70"/>
      <c r="BG70"/>
    </row>
    <row r="71" spans="2:59" s="230" customFormat="1" x14ac:dyDescent="0.35">
      <c r="B71" s="34" t="s">
        <v>96</v>
      </c>
      <c r="C71" s="34"/>
      <c r="D71" s="34"/>
      <c r="E71" s="34"/>
      <c r="F71" s="34"/>
      <c r="G71" s="34"/>
      <c r="H71" s="34"/>
      <c r="I71" s="34"/>
      <c r="J71" s="34"/>
      <c r="K71" s="34"/>
      <c r="L71" s="342">
        <v>5272.5569999999998</v>
      </c>
      <c r="M71" s="342">
        <v>5270.0910000000003</v>
      </c>
      <c r="N71" s="342">
        <v>5020.29</v>
      </c>
      <c r="O71" s="342">
        <v>4974.0190000000002</v>
      </c>
      <c r="P71" s="342">
        <v>4908.5349999999999</v>
      </c>
      <c r="Q71" s="342">
        <v>4698.9879999999994</v>
      </c>
      <c r="R71" s="342">
        <f t="shared" ref="R71:R80" si="33">X71</f>
        <v>4377.2150000000001</v>
      </c>
      <c r="S71" s="342"/>
      <c r="U71" s="342">
        <v>4603.125</v>
      </c>
      <c r="V71" s="342">
        <v>4525.3369999999995</v>
      </c>
      <c r="W71" s="308">
        <v>4424.16</v>
      </c>
      <c r="X71" s="308">
        <v>4377.2150000000001</v>
      </c>
      <c r="Y71" s="308">
        <v>4307.0600000000004</v>
      </c>
      <c r="Z71" s="308">
        <v>4278.335</v>
      </c>
      <c r="AA71" s="308"/>
      <c r="AB71" s="308"/>
      <c r="AD71" s="342"/>
      <c r="AE71" s="353"/>
      <c r="AF71" s="353"/>
      <c r="AG71" s="353"/>
      <c r="AH71" s="353"/>
      <c r="AI71" s="353"/>
      <c r="AJ71" s="353"/>
      <c r="AK71" s="353"/>
      <c r="AY71"/>
      <c r="AZ71"/>
      <c r="BA71"/>
      <c r="BB71"/>
      <c r="BC71"/>
      <c r="BD71"/>
      <c r="BE71"/>
      <c r="BF71"/>
      <c r="BG71"/>
    </row>
    <row r="72" spans="2:59" s="230" customFormat="1" x14ac:dyDescent="0.35">
      <c r="B72" s="9" t="s">
        <v>419</v>
      </c>
      <c r="C72" s="9"/>
      <c r="D72" s="9"/>
      <c r="E72" s="9"/>
      <c r="F72" s="9"/>
      <c r="G72" s="9"/>
      <c r="H72" s="9"/>
      <c r="I72" s="9"/>
      <c r="J72" s="9"/>
      <c r="K72" s="9"/>
      <c r="L72" s="397">
        <v>4118.6099999999997</v>
      </c>
      <c r="M72" s="397">
        <v>4103.9040000000005</v>
      </c>
      <c r="N72" s="315">
        <v>4033.1669999999999</v>
      </c>
      <c r="O72" s="315">
        <v>4021.7919999999999</v>
      </c>
      <c r="P72" s="315">
        <v>3915.5360000000001</v>
      </c>
      <c r="Q72" s="315">
        <v>3753.4470000000001</v>
      </c>
      <c r="R72" s="397">
        <f t="shared" si="33"/>
        <v>3499.1439999999998</v>
      </c>
      <c r="S72" s="397"/>
      <c r="U72" s="315">
        <v>3682.0169999999998</v>
      </c>
      <c r="V72" s="347">
        <v>3622.1179999999999</v>
      </c>
      <c r="W72" s="318">
        <v>3535.9259999999999</v>
      </c>
      <c r="X72" s="318">
        <v>3499.1439999999998</v>
      </c>
      <c r="Y72" s="318">
        <v>3452.3719999999998</v>
      </c>
      <c r="Z72" s="318">
        <v>3435.5509999999999</v>
      </c>
      <c r="AA72" s="318"/>
      <c r="AB72" s="318"/>
      <c r="AD72" s="315"/>
      <c r="AE72" s="397"/>
      <c r="AF72" s="397"/>
      <c r="AG72" s="397"/>
      <c r="AH72" s="397"/>
      <c r="AI72" s="397"/>
      <c r="AJ72" s="397"/>
      <c r="AK72" s="397"/>
      <c r="AY72"/>
      <c r="AZ72"/>
      <c r="BA72"/>
      <c r="BB72"/>
      <c r="BC72"/>
      <c r="BD72"/>
      <c r="BE72"/>
      <c r="BF72"/>
      <c r="BG72"/>
    </row>
    <row r="73" spans="2:59" s="230" customFormat="1" x14ac:dyDescent="0.35">
      <c r="B73" s="9" t="s">
        <v>420</v>
      </c>
      <c r="C73" s="9"/>
      <c r="D73" s="9"/>
      <c r="E73" s="9"/>
      <c r="F73" s="9"/>
      <c r="G73" s="9"/>
      <c r="H73" s="9"/>
      <c r="I73" s="9"/>
      <c r="J73" s="9"/>
      <c r="K73" s="9"/>
      <c r="L73" s="397">
        <v>0</v>
      </c>
      <c r="M73" s="397">
        <v>0</v>
      </c>
      <c r="N73" s="315">
        <v>965.48800000000006</v>
      </c>
      <c r="O73" s="315">
        <v>930.178</v>
      </c>
      <c r="P73" s="315">
        <v>972.94899999999996</v>
      </c>
      <c r="Q73" s="315">
        <v>926.65899999999999</v>
      </c>
      <c r="R73" s="397">
        <f t="shared" si="33"/>
        <v>859.846</v>
      </c>
      <c r="S73" s="397"/>
      <c r="U73" s="315">
        <v>902.40099999999995</v>
      </c>
      <c r="V73" s="347">
        <v>884.48400000000004</v>
      </c>
      <c r="W73" s="318">
        <v>869.83399999999995</v>
      </c>
      <c r="X73" s="318">
        <v>859.846</v>
      </c>
      <c r="Y73" s="318">
        <v>838.87800000000004</v>
      </c>
      <c r="Z73" s="318">
        <v>828.71799999999996</v>
      </c>
      <c r="AA73" s="318"/>
      <c r="AB73" s="318"/>
      <c r="AD73" s="315"/>
      <c r="AE73" s="397"/>
      <c r="AF73" s="397"/>
      <c r="AG73" s="397"/>
      <c r="AH73" s="397"/>
      <c r="AI73" s="397"/>
      <c r="AJ73" s="397"/>
      <c r="AK73" s="397"/>
      <c r="AY73"/>
      <c r="AZ73"/>
      <c r="BA73"/>
      <c r="BB73"/>
      <c r="BC73"/>
      <c r="BD73"/>
      <c r="BE73"/>
      <c r="BF73"/>
      <c r="BG73"/>
    </row>
    <row r="74" spans="2:59" s="230" customFormat="1" x14ac:dyDescent="0.35">
      <c r="B74" s="9" t="s">
        <v>421</v>
      </c>
      <c r="C74" s="9"/>
      <c r="D74" s="9"/>
      <c r="E74" s="9"/>
      <c r="F74" s="9"/>
      <c r="G74" s="9"/>
      <c r="H74" s="9"/>
      <c r="I74" s="9"/>
      <c r="J74" s="9"/>
      <c r="K74" s="9"/>
      <c r="L74" s="397">
        <v>1153.9469999999999</v>
      </c>
      <c r="M74" s="397">
        <v>1166.1869999999999</v>
      </c>
      <c r="N74" s="315">
        <v>21.635000000000002</v>
      </c>
      <c r="O74" s="315">
        <v>22.048999999999999</v>
      </c>
      <c r="P74" s="315">
        <v>20.05</v>
      </c>
      <c r="Q74" s="315">
        <v>18.882000000000001</v>
      </c>
      <c r="R74" s="397">
        <f t="shared" si="33"/>
        <v>18.225000000000001</v>
      </c>
      <c r="S74" s="397"/>
      <c r="U74" s="315">
        <v>18.707000000000001</v>
      </c>
      <c r="V74" s="347">
        <v>18.734999999999999</v>
      </c>
      <c r="W74" s="318">
        <v>18.399999999999999</v>
      </c>
      <c r="X74" s="318">
        <v>18.225000000000001</v>
      </c>
      <c r="Y74" s="318">
        <v>15.81</v>
      </c>
      <c r="Z74" s="318">
        <v>14.066000000000001</v>
      </c>
      <c r="AA74" s="318"/>
      <c r="AB74" s="318"/>
      <c r="AD74" s="315"/>
      <c r="AE74" s="315"/>
      <c r="AF74" s="315"/>
      <c r="AG74" s="315"/>
      <c r="AH74" s="315"/>
      <c r="AI74" s="315"/>
      <c r="AJ74" s="315"/>
      <c r="AK74" s="315"/>
      <c r="AY74"/>
      <c r="AZ74"/>
      <c r="BA74"/>
      <c r="BB74"/>
      <c r="BC74"/>
      <c r="BD74"/>
      <c r="BE74"/>
      <c r="BF74"/>
      <c r="BG74"/>
    </row>
    <row r="75" spans="2:59" s="230" customFormat="1" x14ac:dyDescent="0.35">
      <c r="B75" s="34" t="s">
        <v>422</v>
      </c>
      <c r="C75" s="34"/>
      <c r="D75" s="34"/>
      <c r="E75" s="34"/>
      <c r="F75" s="34"/>
      <c r="G75" s="34"/>
      <c r="H75" s="34"/>
      <c r="I75" s="34"/>
      <c r="J75" s="34"/>
      <c r="K75" s="34"/>
      <c r="L75" s="342">
        <v>1554.7739999999999</v>
      </c>
      <c r="M75" s="342">
        <v>1561.7820000000002</v>
      </c>
      <c r="N75" s="342">
        <v>691.83900000000006</v>
      </c>
      <c r="O75" s="342">
        <v>686.70900000000006</v>
      </c>
      <c r="P75" s="342">
        <v>631.47399999999993</v>
      </c>
      <c r="Q75" s="342">
        <v>590.94799999999998</v>
      </c>
      <c r="R75" s="342">
        <f t="shared" si="33"/>
        <v>564.10599999999988</v>
      </c>
      <c r="S75" s="342"/>
      <c r="U75" s="342">
        <v>579.33529654000006</v>
      </c>
      <c r="V75" s="342">
        <v>576.32399999999996</v>
      </c>
      <c r="W75" s="308">
        <v>569.94999999999993</v>
      </c>
      <c r="X75" s="308">
        <v>564.10599999999988</v>
      </c>
      <c r="Y75" s="308">
        <v>557.87199999999996</v>
      </c>
      <c r="Z75" s="308">
        <v>554.63699999999994</v>
      </c>
      <c r="AA75" s="308"/>
      <c r="AB75" s="308"/>
      <c r="AD75" s="342"/>
      <c r="AE75" s="342"/>
      <c r="AF75" s="342"/>
      <c r="AG75" s="342"/>
      <c r="AH75" s="342"/>
      <c r="AI75" s="342"/>
      <c r="AJ75" s="342"/>
      <c r="AK75" s="342"/>
      <c r="AY75"/>
      <c r="AZ75"/>
      <c r="BA75"/>
      <c r="BB75"/>
      <c r="BC75"/>
      <c r="BD75"/>
      <c r="BE75"/>
      <c r="BF75"/>
      <c r="BG75"/>
    </row>
    <row r="76" spans="2:59" s="230" customFormat="1" x14ac:dyDescent="0.35">
      <c r="B76" s="43" t="s">
        <v>419</v>
      </c>
      <c r="C76" s="43"/>
      <c r="D76" s="43"/>
      <c r="E76" s="43"/>
      <c r="F76" s="43"/>
      <c r="G76" s="43"/>
      <c r="H76" s="43"/>
      <c r="I76" s="43"/>
      <c r="J76" s="43"/>
      <c r="K76" s="43"/>
      <c r="L76" s="397">
        <v>659.48500000000001</v>
      </c>
      <c r="M76" s="397">
        <v>658.601</v>
      </c>
      <c r="N76" s="315">
        <v>651.86500000000001</v>
      </c>
      <c r="O76" s="315">
        <v>650.04200000000003</v>
      </c>
      <c r="P76" s="315">
        <v>550.78099999999995</v>
      </c>
      <c r="Q76" s="315">
        <v>480.17899999999997</v>
      </c>
      <c r="R76" s="397">
        <f t="shared" si="33"/>
        <v>453.23399999999998</v>
      </c>
      <c r="S76" s="397"/>
      <c r="U76" s="315">
        <v>466.92329654000002</v>
      </c>
      <c r="V76" s="347">
        <v>464.03800000000001</v>
      </c>
      <c r="W76" s="318">
        <v>458.459</v>
      </c>
      <c r="X76" s="318">
        <v>453.23399999999998</v>
      </c>
      <c r="Y76" s="318">
        <v>447.34399999999999</v>
      </c>
      <c r="Z76" s="318">
        <v>444.82900000000001</v>
      </c>
      <c r="AA76" s="318"/>
      <c r="AB76" s="318"/>
      <c r="AD76" s="315"/>
      <c r="AE76" s="315"/>
      <c r="AF76" s="315"/>
      <c r="AG76" s="315"/>
      <c r="AH76" s="315"/>
      <c r="AI76" s="315"/>
      <c r="AJ76" s="315"/>
      <c r="AK76" s="315"/>
      <c r="AY76"/>
      <c r="AZ76"/>
      <c r="BA76"/>
      <c r="BB76"/>
      <c r="BC76"/>
      <c r="BD76"/>
      <c r="BE76"/>
      <c r="BF76"/>
      <c r="BG76"/>
    </row>
    <row r="77" spans="2:59" s="230" customFormat="1" x14ac:dyDescent="0.35">
      <c r="B77" s="43" t="s">
        <v>420</v>
      </c>
      <c r="C77" s="43"/>
      <c r="D77" s="43"/>
      <c r="E77" s="43"/>
      <c r="F77" s="43"/>
      <c r="G77" s="43"/>
      <c r="H77" s="43"/>
      <c r="I77" s="43"/>
      <c r="J77" s="43"/>
      <c r="K77" s="43"/>
      <c r="L77" s="397" t="s">
        <v>11</v>
      </c>
      <c r="M77" s="397" t="s">
        <v>11</v>
      </c>
      <c r="N77" s="315">
        <v>34.417999999999999</v>
      </c>
      <c r="O77" s="315">
        <v>32.274000000000001</v>
      </c>
      <c r="P77" s="315">
        <v>77.11</v>
      </c>
      <c r="Q77" s="315">
        <v>107.95699999999999</v>
      </c>
      <c r="R77" s="397">
        <f t="shared" si="33"/>
        <v>108.173</v>
      </c>
      <c r="S77" s="397"/>
      <c r="U77" s="315">
        <v>109.69199999999999</v>
      </c>
      <c r="V77" s="347">
        <v>109.41500000000001</v>
      </c>
      <c r="W77" s="318">
        <v>108.687</v>
      </c>
      <c r="X77" s="318">
        <v>108.173</v>
      </c>
      <c r="Y77" s="318">
        <v>107.925</v>
      </c>
      <c r="Z77" s="318">
        <v>107.21599999999999</v>
      </c>
      <c r="AA77" s="318"/>
      <c r="AB77" s="318"/>
      <c r="AD77" s="315"/>
      <c r="AE77" s="315"/>
      <c r="AF77" s="315"/>
      <c r="AG77" s="315"/>
      <c r="AH77" s="315"/>
      <c r="AI77" s="315"/>
      <c r="AJ77" s="315"/>
      <c r="AK77" s="315"/>
      <c r="AY77"/>
      <c r="AZ77"/>
      <c r="BA77"/>
      <c r="BB77"/>
      <c r="BC77"/>
      <c r="BD77"/>
      <c r="BE77"/>
      <c r="BF77"/>
      <c r="BG77"/>
    </row>
    <row r="78" spans="2:59" s="230" customFormat="1" x14ac:dyDescent="0.35">
      <c r="B78" s="43" t="s">
        <v>421</v>
      </c>
      <c r="C78" s="43"/>
      <c r="D78" s="43"/>
      <c r="E78" s="43"/>
      <c r="F78" s="43"/>
      <c r="G78" s="43"/>
      <c r="H78" s="43"/>
      <c r="I78" s="43"/>
      <c r="J78" s="43"/>
      <c r="K78" s="43"/>
      <c r="L78" s="397">
        <v>895.28899999999999</v>
      </c>
      <c r="M78" s="397">
        <v>903.18100000000004</v>
      </c>
      <c r="N78" s="315">
        <v>5.556</v>
      </c>
      <c r="O78" s="315">
        <v>4.3929999999999998</v>
      </c>
      <c r="P78" s="315">
        <v>3.5830000000000002</v>
      </c>
      <c r="Q78" s="315">
        <v>2.8119999999999998</v>
      </c>
      <c r="R78" s="397">
        <f t="shared" si="33"/>
        <v>2.6989999999999998</v>
      </c>
      <c r="S78" s="397"/>
      <c r="U78" s="315">
        <v>2.72</v>
      </c>
      <c r="V78" s="347">
        <v>2.871</v>
      </c>
      <c r="W78" s="318">
        <v>2.8039999999999998</v>
      </c>
      <c r="X78" s="318">
        <v>2.6989999999999998</v>
      </c>
      <c r="Y78" s="318">
        <v>2.6030000000000002</v>
      </c>
      <c r="Z78" s="318">
        <v>2.5920000000000001</v>
      </c>
      <c r="AA78" s="318"/>
      <c r="AB78" s="318"/>
      <c r="AD78" s="315"/>
      <c r="AE78" s="315"/>
      <c r="AF78" s="315"/>
      <c r="AG78" s="315"/>
      <c r="AH78" s="315"/>
      <c r="AI78" s="315"/>
      <c r="AJ78" s="315"/>
      <c r="AK78" s="315"/>
      <c r="AY78"/>
      <c r="AZ78"/>
      <c r="BA78"/>
      <c r="BB78"/>
      <c r="BC78"/>
      <c r="BD78"/>
      <c r="BE78"/>
      <c r="BF78"/>
      <c r="BG78"/>
    </row>
    <row r="79" spans="2:59" s="230" customFormat="1" x14ac:dyDescent="0.35">
      <c r="B79" s="34" t="s">
        <v>423</v>
      </c>
      <c r="C79" s="34"/>
      <c r="D79" s="34"/>
      <c r="E79" s="34"/>
      <c r="F79" s="34"/>
      <c r="G79" s="34"/>
      <c r="H79" s="34"/>
      <c r="I79" s="34"/>
      <c r="J79" s="34"/>
      <c r="K79" s="34"/>
      <c r="L79" s="352">
        <v>0.30251661581260991</v>
      </c>
      <c r="M79" s="352">
        <v>0.30389517918755887</v>
      </c>
      <c r="N79" s="352">
        <v>0.16590005844236264</v>
      </c>
      <c r="O79" s="352">
        <v>0.16590283437378753</v>
      </c>
      <c r="P79" s="352">
        <v>0.14349085715408855</v>
      </c>
      <c r="Q79" s="352">
        <v>0.13792558040983449</v>
      </c>
      <c r="R79" s="352">
        <f t="shared" si="33"/>
        <v>0.13993881053940699</v>
      </c>
      <c r="S79" s="352"/>
      <c r="U79" s="352">
        <v>0.13790635204775512</v>
      </c>
      <c r="V79" s="352">
        <v>0.1382650870548203</v>
      </c>
      <c r="W79" s="348">
        <v>0.13892516690512507</v>
      </c>
      <c r="X79" s="348">
        <v>0.13993881053940699</v>
      </c>
      <c r="Y79" s="348">
        <v>0.1401765229619264</v>
      </c>
      <c r="Z79" s="348">
        <v>0.14027182052677353</v>
      </c>
      <c r="AA79" s="348"/>
      <c r="AB79" s="348"/>
      <c r="AD79" s="352"/>
      <c r="AE79" s="398"/>
      <c r="AF79" s="398"/>
      <c r="AG79" s="398"/>
      <c r="AH79" s="398"/>
      <c r="AI79" s="398"/>
      <c r="AJ79" s="398"/>
      <c r="AK79" s="398"/>
      <c r="AY79"/>
      <c r="AZ79"/>
      <c r="BA79"/>
      <c r="BB79"/>
      <c r="BC79"/>
      <c r="BD79"/>
      <c r="BE79"/>
      <c r="BF79"/>
      <c r="BG79"/>
    </row>
    <row r="80" spans="2:59" s="230" customFormat="1" x14ac:dyDescent="0.35">
      <c r="B80" s="34" t="s">
        <v>424</v>
      </c>
      <c r="C80" s="34"/>
      <c r="D80" s="34"/>
      <c r="E80" s="34"/>
      <c r="F80" s="34"/>
      <c r="G80" s="34"/>
      <c r="H80" s="34"/>
      <c r="I80" s="34"/>
      <c r="J80" s="34"/>
      <c r="K80" s="34"/>
      <c r="L80" s="352">
        <v>0.17980844613429969</v>
      </c>
      <c r="M80" s="352">
        <v>0.18899953751609544</v>
      </c>
      <c r="N80" s="352">
        <v>0.28000000000000003</v>
      </c>
      <c r="O80" s="352">
        <v>0.31</v>
      </c>
      <c r="P80" s="352">
        <v>0.35</v>
      </c>
      <c r="Q80" s="352">
        <v>0.38</v>
      </c>
      <c r="R80" s="352">
        <f t="shared" si="33"/>
        <v>0.37</v>
      </c>
      <c r="S80" s="352"/>
      <c r="U80" s="352">
        <v>0.32</v>
      </c>
      <c r="V80" s="352">
        <v>0.34</v>
      </c>
      <c r="W80" s="348">
        <v>0.36</v>
      </c>
      <c r="X80" s="348">
        <v>0.37</v>
      </c>
      <c r="Y80" s="348">
        <v>0.3856</v>
      </c>
      <c r="Z80" s="348">
        <v>0.39789999999999998</v>
      </c>
      <c r="AA80" s="348"/>
      <c r="AB80" s="348"/>
      <c r="AD80" s="352"/>
      <c r="AE80" s="398"/>
      <c r="AF80" s="398"/>
      <c r="AG80" s="398"/>
      <c r="AH80" s="398"/>
      <c r="AI80" s="398"/>
      <c r="AJ80" s="398"/>
      <c r="AK80" s="398"/>
      <c r="AY80"/>
      <c r="AZ80"/>
      <c r="BA80"/>
      <c r="BB80"/>
      <c r="BC80"/>
      <c r="BD80"/>
      <c r="BE80"/>
      <c r="BF80"/>
      <c r="BG80"/>
    </row>
    <row r="81" spans="2:59" s="230" customFormat="1" x14ac:dyDescent="0.35">
      <c r="B81" s="34"/>
      <c r="C81" s="34"/>
      <c r="D81" s="34"/>
      <c r="E81" s="34"/>
      <c r="F81" s="34"/>
      <c r="G81" s="34"/>
      <c r="H81" s="34"/>
      <c r="I81" s="34"/>
      <c r="J81" s="34"/>
      <c r="K81" s="34"/>
      <c r="L81" s="399"/>
      <c r="M81" s="399"/>
      <c r="N81" s="399"/>
      <c r="O81" s="399"/>
      <c r="P81" s="399"/>
      <c r="R81" s="399"/>
      <c r="S81" s="399"/>
      <c r="AD81" s="399"/>
      <c r="AE81" s="399"/>
      <c r="AF81" s="399"/>
      <c r="AG81" s="399"/>
      <c r="AH81" s="399"/>
      <c r="AI81" s="399"/>
      <c r="AJ81" s="399"/>
      <c r="AK81" s="399"/>
      <c r="AY81"/>
      <c r="AZ81"/>
      <c r="BA81"/>
      <c r="BB81"/>
      <c r="BC81"/>
      <c r="BD81"/>
      <c r="BE81"/>
      <c r="BF81"/>
      <c r="BG81"/>
    </row>
    <row r="82" spans="2:59" s="230" customFormat="1" x14ac:dyDescent="0.35">
      <c r="B82" s="34" t="s">
        <v>425</v>
      </c>
      <c r="C82" s="34"/>
      <c r="D82" s="34"/>
      <c r="E82" s="34"/>
      <c r="F82" s="34"/>
      <c r="G82" s="34"/>
      <c r="H82" s="34"/>
      <c r="I82" s="34"/>
      <c r="J82" s="34"/>
      <c r="K82" s="34"/>
      <c r="L82" s="342">
        <v>30668.746832742872</v>
      </c>
      <c r="M82" s="342">
        <v>30357.538911467644</v>
      </c>
      <c r="N82" s="342">
        <v>30297.673239035998</v>
      </c>
      <c r="O82" s="342">
        <v>30895.916452876001</v>
      </c>
      <c r="P82" s="342">
        <v>32885.288629517003</v>
      </c>
      <c r="Q82" s="342">
        <v>29596.889475079002</v>
      </c>
      <c r="R82" s="342">
        <f>X82</f>
        <v>26768.570419407999</v>
      </c>
      <c r="S82" s="342"/>
      <c r="U82" s="342">
        <v>7261.4824941040006</v>
      </c>
      <c r="V82" s="342">
        <v>13591.702069704999</v>
      </c>
      <c r="W82" s="308">
        <v>20154.404185813</v>
      </c>
      <c r="X82" s="308">
        <v>26768.570419407999</v>
      </c>
      <c r="Y82" s="308">
        <v>7294.1609536699998</v>
      </c>
      <c r="Z82" s="308">
        <v>13853.219661047</v>
      </c>
      <c r="AA82" s="308"/>
      <c r="AB82" s="308"/>
      <c r="AD82" s="342">
        <f>U82</f>
        <v>7261.4824941040006</v>
      </c>
      <c r="AE82" s="342">
        <f t="shared" ref="AE82:AI85" si="34">V82-U82</f>
        <v>6330.2195756009987</v>
      </c>
      <c r="AF82" s="342">
        <f t="shared" si="34"/>
        <v>6562.7021161080011</v>
      </c>
      <c r="AG82" s="342">
        <f t="shared" si="34"/>
        <v>6614.1662335949986</v>
      </c>
      <c r="AH82" s="342">
        <f>Y82</f>
        <v>7294.1609536699998</v>
      </c>
      <c r="AI82" s="342">
        <f t="shared" si="34"/>
        <v>6559.0587073770002</v>
      </c>
      <c r="AJ82" s="342"/>
      <c r="AK82" s="342"/>
      <c r="AY82"/>
      <c r="AZ82"/>
      <c r="BA82"/>
      <c r="BB82"/>
      <c r="BC82"/>
      <c r="BD82"/>
      <c r="BE82"/>
      <c r="BF82"/>
      <c r="BG82"/>
    </row>
    <row r="83" spans="2:59" s="230" customFormat="1" x14ac:dyDescent="0.35">
      <c r="B83" s="41" t="s">
        <v>426</v>
      </c>
      <c r="C83" s="41"/>
      <c r="D83" s="41"/>
      <c r="E83" s="41"/>
      <c r="F83" s="41"/>
      <c r="G83" s="41"/>
      <c r="H83" s="41"/>
      <c r="I83" s="41"/>
      <c r="J83" s="41"/>
      <c r="K83" s="41"/>
      <c r="L83" s="397">
        <v>13216</v>
      </c>
      <c r="M83" s="397">
        <v>12888.59031648885</v>
      </c>
      <c r="N83" s="315">
        <v>10769.406612021001</v>
      </c>
      <c r="O83" s="315">
        <v>8398.9127824499992</v>
      </c>
      <c r="P83" s="315">
        <v>8243.8702855720003</v>
      </c>
      <c r="Q83" s="315">
        <v>7903.9344531489996</v>
      </c>
      <c r="R83" s="397">
        <f>X83</f>
        <v>7132.9786096999987</v>
      </c>
      <c r="S83" s="397"/>
      <c r="U83" s="315">
        <v>2182.2792098350005</v>
      </c>
      <c r="V83" s="347">
        <v>3778</v>
      </c>
      <c r="W83" s="318">
        <v>5420.6435008740009</v>
      </c>
      <c r="X83" s="318">
        <v>7132.9786096999987</v>
      </c>
      <c r="Y83" s="318">
        <v>2021.2901806</v>
      </c>
      <c r="Z83" s="318">
        <v>3593.0556825489998</v>
      </c>
      <c r="AA83" s="318"/>
      <c r="AB83" s="318"/>
      <c r="AD83" s="315">
        <f>U83</f>
        <v>2182.2792098350005</v>
      </c>
      <c r="AE83" s="315">
        <f t="shared" si="34"/>
        <v>1595.7207901649995</v>
      </c>
      <c r="AF83" s="315">
        <f t="shared" si="34"/>
        <v>1642.6435008740009</v>
      </c>
      <c r="AG83" s="315">
        <f t="shared" si="34"/>
        <v>1712.3351088259978</v>
      </c>
      <c r="AH83" s="315">
        <f>Y83</f>
        <v>2021.2901806</v>
      </c>
      <c r="AI83" s="315">
        <f t="shared" si="34"/>
        <v>1571.7655019489998</v>
      </c>
      <c r="AJ83" s="315"/>
      <c r="AK83" s="315"/>
      <c r="AY83"/>
      <c r="AZ83"/>
      <c r="BA83"/>
      <c r="BB83"/>
      <c r="BC83"/>
      <c r="BD83"/>
      <c r="BE83"/>
      <c r="BF83"/>
      <c r="BG83"/>
    </row>
    <row r="84" spans="2:59" s="230" customFormat="1" x14ac:dyDescent="0.35">
      <c r="B84" t="s">
        <v>427</v>
      </c>
      <c r="C84"/>
      <c r="D84"/>
      <c r="E84"/>
      <c r="F84"/>
      <c r="G84"/>
      <c r="H84"/>
      <c r="I84"/>
      <c r="J84"/>
      <c r="K84"/>
      <c r="L84" s="397">
        <v>17452</v>
      </c>
      <c r="M84" s="397">
        <v>17468.948594978789</v>
      </c>
      <c r="N84" s="315">
        <v>17115.702871809997</v>
      </c>
      <c r="O84" s="315">
        <v>20216.538727976003</v>
      </c>
      <c r="P84" s="315">
        <v>21824.793509476</v>
      </c>
      <c r="Q84" s="315">
        <v>18677.560347320003</v>
      </c>
      <c r="R84" s="397">
        <f>X84</f>
        <v>17004.781311988998</v>
      </c>
      <c r="S84" s="397"/>
      <c r="U84" s="315">
        <v>4281.3364399530001</v>
      </c>
      <c r="V84" s="347">
        <v>8447</v>
      </c>
      <c r="W84" s="318">
        <v>12763.717272632</v>
      </c>
      <c r="X84" s="318">
        <v>17004.781311988998</v>
      </c>
      <c r="Y84" s="318">
        <v>4541.1495385369999</v>
      </c>
      <c r="Z84" s="318">
        <v>9003.879969738</v>
      </c>
      <c r="AA84" s="318"/>
      <c r="AB84" s="318"/>
      <c r="AD84" s="315">
        <f>U84</f>
        <v>4281.3364399530001</v>
      </c>
      <c r="AE84" s="315">
        <f t="shared" si="34"/>
        <v>4165.6635600469999</v>
      </c>
      <c r="AF84" s="315">
        <f t="shared" si="34"/>
        <v>4316.7172726320005</v>
      </c>
      <c r="AG84" s="315">
        <f t="shared" si="34"/>
        <v>4241.0640393569975</v>
      </c>
      <c r="AH84" s="315">
        <f>Y84</f>
        <v>4541.1495385369999</v>
      </c>
      <c r="AI84" s="315">
        <f t="shared" si="34"/>
        <v>4462.7304312010001</v>
      </c>
      <c r="AJ84" s="315"/>
      <c r="AK84" s="315"/>
      <c r="AY84"/>
      <c r="AZ84"/>
      <c r="BA84"/>
      <c r="BB84"/>
      <c r="BC84"/>
      <c r="BD84"/>
      <c r="BE84"/>
      <c r="BF84"/>
      <c r="BG84"/>
    </row>
    <row r="85" spans="2:59" x14ac:dyDescent="0.35">
      <c r="B85" t="s">
        <v>428</v>
      </c>
      <c r="L85" s="397">
        <v>0</v>
      </c>
      <c r="M85" s="397">
        <v>0</v>
      </c>
      <c r="N85" s="315">
        <v>2412.5637552050002</v>
      </c>
      <c r="O85" s="315">
        <v>2280.4649424499999</v>
      </c>
      <c r="P85" s="315">
        <v>2816.6248344689998</v>
      </c>
      <c r="Q85" s="315">
        <v>3015.3946746099996</v>
      </c>
      <c r="R85" s="397">
        <f>X85</f>
        <v>2630.8104977190001</v>
      </c>
      <c r="S85" s="397"/>
      <c r="U85" s="315">
        <v>797.86684431599997</v>
      </c>
      <c r="V85" s="347">
        <v>1366.702069705</v>
      </c>
      <c r="W85" s="318">
        <v>1970.0434123069999</v>
      </c>
      <c r="X85" s="318">
        <v>2630.8104977190001</v>
      </c>
      <c r="Y85" s="318">
        <v>731.72123453300003</v>
      </c>
      <c r="Z85" s="318">
        <v>1256.2840087599998</v>
      </c>
      <c r="AA85" s="318"/>
      <c r="AB85" s="318"/>
      <c r="AD85" s="315">
        <f>U85</f>
        <v>797.86684431599997</v>
      </c>
      <c r="AE85" s="315">
        <f t="shared" si="34"/>
        <v>568.83522538900002</v>
      </c>
      <c r="AF85" s="315">
        <f t="shared" si="34"/>
        <v>603.34134260199994</v>
      </c>
      <c r="AG85" s="315">
        <f t="shared" si="34"/>
        <v>660.76708541200014</v>
      </c>
      <c r="AH85" s="315">
        <f>Y85</f>
        <v>731.72123453300003</v>
      </c>
      <c r="AI85" s="315">
        <f t="shared" si="34"/>
        <v>524.56277422699975</v>
      </c>
      <c r="AJ85" s="315"/>
      <c r="AK85" s="315"/>
      <c r="AY85"/>
      <c r="AZ85"/>
      <c r="BA85"/>
      <c r="BB85"/>
      <c r="BC85"/>
      <c r="BD85"/>
      <c r="BE85"/>
      <c r="BF85"/>
      <c r="BG85"/>
    </row>
    <row r="86" spans="2:59" x14ac:dyDescent="0.35">
      <c r="L86" s="315"/>
      <c r="M86" s="315"/>
      <c r="N86" s="315"/>
      <c r="O86" s="315"/>
      <c r="P86" s="315"/>
      <c r="Q86" s="315"/>
      <c r="R86" s="315"/>
      <c r="S86" s="315"/>
      <c r="U86" s="315"/>
      <c r="V86" s="315"/>
      <c r="W86" s="309"/>
      <c r="X86" s="309"/>
      <c r="Y86" s="309"/>
      <c r="Z86" s="309"/>
      <c r="AA86" s="309"/>
      <c r="AB86" s="309"/>
      <c r="AD86" s="315"/>
      <c r="AE86" s="315"/>
      <c r="AF86" s="315"/>
      <c r="AG86" s="315"/>
      <c r="AH86" s="315"/>
      <c r="AI86" s="315"/>
      <c r="AJ86" s="315"/>
      <c r="AK86" s="315"/>
      <c r="AY86"/>
      <c r="AZ86"/>
      <c r="BA86"/>
      <c r="BB86"/>
      <c r="BC86"/>
      <c r="BD86"/>
      <c r="BE86"/>
      <c r="BF86"/>
      <c r="BG86"/>
    </row>
    <row r="87" spans="2:59" x14ac:dyDescent="0.35">
      <c r="B87" s="34" t="s">
        <v>429</v>
      </c>
      <c r="C87" s="34"/>
      <c r="D87" s="34"/>
      <c r="E87" s="34"/>
      <c r="F87" s="34"/>
      <c r="G87" s="34"/>
      <c r="H87" s="34"/>
      <c r="I87" s="34"/>
      <c r="J87" s="34"/>
      <c r="K87" s="34"/>
      <c r="L87" s="342">
        <v>11916.52322988362</v>
      </c>
      <c r="M87" s="342">
        <v>12218.362060684722</v>
      </c>
      <c r="N87" s="342">
        <v>11905.208116971</v>
      </c>
      <c r="O87" s="342">
        <v>8218.7849595389998</v>
      </c>
      <c r="P87" s="342">
        <v>6997.3239290600004</v>
      </c>
      <c r="Q87" s="342">
        <v>5024.6107738670007</v>
      </c>
      <c r="R87" s="342">
        <f>X87</f>
        <v>4513.509232079</v>
      </c>
      <c r="S87" s="342"/>
      <c r="U87" s="342">
        <v>1440.5237154360002</v>
      </c>
      <c r="V87" s="342">
        <v>2534.8408531120003</v>
      </c>
      <c r="W87" s="308">
        <v>3362.8703980800001</v>
      </c>
      <c r="X87" s="308">
        <v>4513.509232079</v>
      </c>
      <c r="Y87" s="308">
        <v>1182.487392541</v>
      </c>
      <c r="Z87" s="308">
        <v>1983.531079787</v>
      </c>
      <c r="AA87" s="308"/>
      <c r="AB87" s="308"/>
      <c r="AD87" s="342">
        <f>U87</f>
        <v>1440.5237154360002</v>
      </c>
      <c r="AE87" s="342">
        <f t="shared" ref="AE87:AI90" si="35">V87-U87</f>
        <v>1094.3171376760001</v>
      </c>
      <c r="AF87" s="342">
        <f t="shared" si="35"/>
        <v>828.02954496799975</v>
      </c>
      <c r="AG87" s="342">
        <f t="shared" si="35"/>
        <v>1150.6388339989999</v>
      </c>
      <c r="AH87" s="342">
        <f>Y87</f>
        <v>1182.487392541</v>
      </c>
      <c r="AI87" s="342">
        <f t="shared" si="35"/>
        <v>801.04368724599999</v>
      </c>
      <c r="AJ87" s="342"/>
      <c r="AK87" s="342"/>
      <c r="AY87"/>
      <c r="AZ87"/>
      <c r="BA87"/>
      <c r="BB87"/>
      <c r="BC87"/>
      <c r="BD87"/>
      <c r="BE87"/>
      <c r="BF87"/>
      <c r="BG87"/>
    </row>
    <row r="88" spans="2:59" x14ac:dyDescent="0.35">
      <c r="B88" s="41" t="s">
        <v>97</v>
      </c>
      <c r="C88" s="41"/>
      <c r="D88" s="41"/>
      <c r="E88" s="41"/>
      <c r="F88" s="41"/>
      <c r="G88" s="41"/>
      <c r="H88" s="41"/>
      <c r="I88" s="41"/>
      <c r="J88" s="41"/>
      <c r="K88" s="41"/>
      <c r="L88" s="397">
        <v>6730</v>
      </c>
      <c r="M88" s="397">
        <v>6470</v>
      </c>
      <c r="N88" s="315">
        <v>5010.4464441320006</v>
      </c>
      <c r="O88" s="315">
        <v>1571.5064074959996</v>
      </c>
      <c r="P88" s="315">
        <v>1303.8285227390002</v>
      </c>
      <c r="Q88" s="315">
        <v>908.36802180500001</v>
      </c>
      <c r="R88" s="397">
        <f>X88</f>
        <v>815.97070584199992</v>
      </c>
      <c r="S88" s="397"/>
      <c r="U88" s="315">
        <v>305.25312622700005</v>
      </c>
      <c r="V88" s="347">
        <v>511.34426011200003</v>
      </c>
      <c r="W88" s="318">
        <v>603.68200024600014</v>
      </c>
      <c r="X88" s="318">
        <v>815.97070584199992</v>
      </c>
      <c r="Y88" s="318">
        <v>300.56071987000001</v>
      </c>
      <c r="Z88" s="318">
        <v>466.17500289199995</v>
      </c>
      <c r="AA88" s="318"/>
      <c r="AB88" s="318"/>
      <c r="AD88" s="315">
        <f>U88</f>
        <v>305.25312622700005</v>
      </c>
      <c r="AE88" s="315">
        <f t="shared" si="35"/>
        <v>206.09113388499998</v>
      </c>
      <c r="AF88" s="315">
        <f t="shared" si="35"/>
        <v>92.337740134000114</v>
      </c>
      <c r="AG88" s="315">
        <f t="shared" si="35"/>
        <v>212.28870559599977</v>
      </c>
      <c r="AH88" s="315">
        <f>Y88</f>
        <v>300.56071987000001</v>
      </c>
      <c r="AI88" s="315">
        <f t="shared" si="35"/>
        <v>165.61428302199994</v>
      </c>
      <c r="AJ88" s="315"/>
      <c r="AK88" s="315"/>
      <c r="AY88"/>
      <c r="AZ88"/>
      <c r="BA88"/>
      <c r="BB88"/>
      <c r="BC88"/>
      <c r="BD88"/>
      <c r="BE88"/>
      <c r="BF88"/>
      <c r="BG88"/>
    </row>
    <row r="89" spans="2:59" x14ac:dyDescent="0.35">
      <c r="B89" t="s">
        <v>427</v>
      </c>
      <c r="L89" s="397">
        <v>5186</v>
      </c>
      <c r="M89" s="397">
        <v>5748</v>
      </c>
      <c r="N89" s="315">
        <v>6532.5453584549996</v>
      </c>
      <c r="O89" s="315">
        <v>6492.7074600429996</v>
      </c>
      <c r="P89" s="315">
        <v>5498.5848163209994</v>
      </c>
      <c r="Q89" s="315">
        <v>3723.967696062</v>
      </c>
      <c r="R89" s="397">
        <f>X89</f>
        <v>3259.039767237</v>
      </c>
      <c r="S89" s="397"/>
      <c r="U89" s="315">
        <v>950.74307320900004</v>
      </c>
      <c r="V89" s="347">
        <v>1721</v>
      </c>
      <c r="W89" s="318">
        <v>2401.5386328340001</v>
      </c>
      <c r="X89" s="318">
        <v>3259.039767237</v>
      </c>
      <c r="Y89" s="318">
        <v>712.99190867099992</v>
      </c>
      <c r="Z89" s="318">
        <v>1233.914723895</v>
      </c>
      <c r="AA89" s="318"/>
      <c r="AB89" s="318"/>
      <c r="AD89" s="315">
        <f>U89</f>
        <v>950.74307320900004</v>
      </c>
      <c r="AE89" s="315">
        <f t="shared" si="35"/>
        <v>770.25692679099996</v>
      </c>
      <c r="AF89" s="315">
        <f t="shared" si="35"/>
        <v>680.53863283400005</v>
      </c>
      <c r="AG89" s="315">
        <f t="shared" si="35"/>
        <v>857.50113440299992</v>
      </c>
      <c r="AH89" s="315">
        <f>Y89</f>
        <v>712.99190867099992</v>
      </c>
      <c r="AI89" s="315">
        <f t="shared" si="35"/>
        <v>520.92281522400003</v>
      </c>
      <c r="AJ89" s="315"/>
      <c r="AK89" s="315"/>
      <c r="AY89"/>
      <c r="AZ89"/>
      <c r="BA89"/>
      <c r="BB89"/>
      <c r="BC89"/>
      <c r="BD89"/>
      <c r="BE89"/>
      <c r="BF89"/>
      <c r="BG89"/>
    </row>
    <row r="90" spans="2:59" x14ac:dyDescent="0.35">
      <c r="B90" t="s">
        <v>428</v>
      </c>
      <c r="L90" s="397">
        <v>0</v>
      </c>
      <c r="M90" s="397">
        <v>0</v>
      </c>
      <c r="N90" s="315">
        <v>362.21631438400004</v>
      </c>
      <c r="O90" s="315">
        <v>154.57109199999996</v>
      </c>
      <c r="P90" s="315">
        <v>194.91059000000004</v>
      </c>
      <c r="Q90" s="315">
        <v>392.27505600000001</v>
      </c>
      <c r="R90" s="397">
        <f>X90</f>
        <v>438.49875899999995</v>
      </c>
      <c r="S90" s="397"/>
      <c r="U90" s="315">
        <v>184.52751599999999</v>
      </c>
      <c r="V90" s="347">
        <v>302.49659300000008</v>
      </c>
      <c r="W90" s="318">
        <v>357.649765</v>
      </c>
      <c r="X90" s="318">
        <v>438.49875899999995</v>
      </c>
      <c r="Y90" s="318">
        <v>168.93476400000003</v>
      </c>
      <c r="Z90" s="318">
        <v>283.44135299999999</v>
      </c>
      <c r="AA90" s="318"/>
      <c r="AB90" s="318"/>
      <c r="AD90" s="315">
        <f>U90</f>
        <v>184.52751599999999</v>
      </c>
      <c r="AE90" s="315">
        <f t="shared" si="35"/>
        <v>117.96907700000008</v>
      </c>
      <c r="AF90" s="315">
        <f t="shared" si="35"/>
        <v>55.153171999999927</v>
      </c>
      <c r="AG90" s="315">
        <f t="shared" si="35"/>
        <v>80.848993999999948</v>
      </c>
      <c r="AH90" s="315">
        <f>Y90</f>
        <v>168.93476400000003</v>
      </c>
      <c r="AI90" s="315">
        <f t="shared" si="35"/>
        <v>114.50658899999996</v>
      </c>
      <c r="AJ90" s="315"/>
      <c r="AK90" s="315"/>
      <c r="AY90"/>
      <c r="AZ90"/>
      <c r="BA90"/>
      <c r="BB90"/>
      <c r="BC90"/>
      <c r="BD90"/>
      <c r="BE90"/>
      <c r="BF90"/>
      <c r="BG90"/>
    </row>
    <row r="92" spans="2:59" x14ac:dyDescent="0.35">
      <c r="B92" s="162" t="s">
        <v>98</v>
      </c>
      <c r="C92" s="162"/>
      <c r="D92" s="162"/>
      <c r="E92" s="162"/>
      <c r="F92" s="162"/>
      <c r="G92" s="162"/>
      <c r="H92" s="162"/>
      <c r="I92" s="162"/>
      <c r="J92" s="162"/>
      <c r="K92" s="162"/>
      <c r="L92" s="235">
        <v>2018</v>
      </c>
      <c r="M92" s="235">
        <v>2019</v>
      </c>
      <c r="N92" s="235">
        <v>2020</v>
      </c>
      <c r="O92" s="235">
        <v>2021</v>
      </c>
      <c r="P92" s="235">
        <v>2022</v>
      </c>
      <c r="Q92" s="235">
        <v>2023</v>
      </c>
      <c r="R92" s="236">
        <v>2024</v>
      </c>
      <c r="S92" s="237">
        <v>2025</v>
      </c>
      <c r="U92" s="238" t="s">
        <v>3</v>
      </c>
      <c r="V92" s="238" t="s">
        <v>4</v>
      </c>
      <c r="W92" s="238" t="s">
        <v>5</v>
      </c>
      <c r="X92" s="238">
        <v>2024</v>
      </c>
      <c r="Y92" s="239" t="s">
        <v>282</v>
      </c>
      <c r="Z92" s="239" t="s">
        <v>283</v>
      </c>
      <c r="AA92" s="239" t="s">
        <v>284</v>
      </c>
      <c r="AB92" s="239">
        <v>2025</v>
      </c>
      <c r="AD92" s="238" t="s">
        <v>3</v>
      </c>
      <c r="AE92" s="238" t="s">
        <v>17</v>
      </c>
      <c r="AF92" s="238" t="s">
        <v>18</v>
      </c>
      <c r="AG92" s="238" t="s">
        <v>19</v>
      </c>
      <c r="AH92" s="239" t="s">
        <v>282</v>
      </c>
      <c r="AI92" s="239" t="s">
        <v>285</v>
      </c>
      <c r="AJ92" s="239" t="s">
        <v>286</v>
      </c>
      <c r="AK92" s="239" t="s">
        <v>287</v>
      </c>
      <c r="AL92" s="234"/>
      <c r="AM92" s="234"/>
      <c r="AN92" s="234"/>
      <c r="AY92"/>
      <c r="AZ92"/>
      <c r="BA92"/>
      <c r="BB92"/>
      <c r="BC92"/>
      <c r="BD92"/>
      <c r="BE92"/>
      <c r="BF92"/>
      <c r="BG92"/>
    </row>
    <row r="93" spans="2:59" x14ac:dyDescent="0.35">
      <c r="B93" s="34" t="s">
        <v>99</v>
      </c>
      <c r="C93" s="34"/>
      <c r="D93" s="34"/>
      <c r="E93" s="34"/>
      <c r="F93" s="34"/>
      <c r="G93" s="34"/>
      <c r="H93" s="34"/>
      <c r="I93" s="34"/>
      <c r="J93" s="34"/>
      <c r="K93" s="34"/>
      <c r="L93" s="342">
        <f>SUM(L94:L96)</f>
        <v>6879.1869999999999</v>
      </c>
      <c r="M93" s="342">
        <f>SUM(M94:M96)</f>
        <v>6879.2020000000002</v>
      </c>
      <c r="N93" s="342">
        <f>SUM(N94:N96)</f>
        <v>4855.8310000000001</v>
      </c>
      <c r="O93" s="342">
        <f>SUM(O94:O96)</f>
        <v>4855.8310000000001</v>
      </c>
      <c r="P93" s="342">
        <f t="shared" ref="P93:Q93" si="36">SUM(P94:P96)</f>
        <v>4855.8310000000001</v>
      </c>
      <c r="Q93" s="342">
        <f t="shared" si="36"/>
        <v>3801.8820000000001</v>
      </c>
      <c r="R93" s="342">
        <f>SUM(R94:R95)</f>
        <v>3801.8820000000001</v>
      </c>
      <c r="S93" s="342"/>
      <c r="U93" s="342">
        <f t="shared" ref="U93:V93" si="37">SUM(U94:U96)</f>
        <v>3801.8820000000001</v>
      </c>
      <c r="V93" s="342">
        <f t="shared" si="37"/>
        <v>3801.8820000000001</v>
      </c>
      <c r="W93" s="342">
        <f t="shared" ref="W93:Y93" si="38">SUM(W94:W96)</f>
        <v>3801.8820000000001</v>
      </c>
      <c r="X93" s="342">
        <f t="shared" si="38"/>
        <v>3801.8820000000001</v>
      </c>
      <c r="Y93" s="342">
        <f t="shared" si="38"/>
        <v>3801.8820000000001</v>
      </c>
      <c r="Z93" s="342">
        <f t="shared" ref="Z93" si="39">SUM(Z94:Z96)</f>
        <v>3801.8820000000001</v>
      </c>
      <c r="AA93" s="342"/>
      <c r="AB93" s="342"/>
      <c r="AD93" s="342"/>
      <c r="AE93" s="342"/>
      <c r="AF93" s="342"/>
      <c r="AG93" s="342"/>
      <c r="AH93" s="342"/>
      <c r="AI93" s="342"/>
      <c r="AJ93" s="342"/>
      <c r="AK93" s="342"/>
      <c r="AL93" s="364"/>
      <c r="AM93" s="364"/>
      <c r="AN93" s="364"/>
      <c r="AY93"/>
      <c r="AZ93"/>
      <c r="BA93"/>
      <c r="BB93"/>
      <c r="BC93"/>
      <c r="BD93"/>
      <c r="BE93"/>
      <c r="BF93"/>
      <c r="BG93"/>
    </row>
    <row r="94" spans="2:59" x14ac:dyDescent="0.35">
      <c r="B94" t="s">
        <v>100</v>
      </c>
      <c r="L94" s="315">
        <f>'Operating Data'!T32</f>
        <v>3729.0030000000002</v>
      </c>
      <c r="M94" s="315">
        <f>'Operating Data'!U32</f>
        <v>3729.0030000000002</v>
      </c>
      <c r="N94" s="315">
        <f>'Operating Data'!V32</f>
        <v>2885.6320000000001</v>
      </c>
      <c r="O94" s="315">
        <f>'Operating Data'!W32</f>
        <v>2885.6320000000001</v>
      </c>
      <c r="P94" s="315">
        <v>2885.6320000000001</v>
      </c>
      <c r="Q94" s="315">
        <v>2885.6320000000001</v>
      </c>
      <c r="R94" s="315">
        <f>X94</f>
        <v>2885.6320000000001</v>
      </c>
      <c r="S94" s="315"/>
      <c r="U94" s="315">
        <f>'Operating Data'!AC32</f>
        <v>2885.6320000000001</v>
      </c>
      <c r="V94" s="315">
        <f>'Operating Data'!AD32</f>
        <v>2885.6320000000001</v>
      </c>
      <c r="W94" s="315">
        <f>'Operating Data'!AE32</f>
        <v>2885.6320000000001</v>
      </c>
      <c r="X94" s="315">
        <f>'Operating Data'!AF32</f>
        <v>2885.6320000000001</v>
      </c>
      <c r="Y94" s="315">
        <f>'Operating Data'!AG32</f>
        <v>2885.6320000000001</v>
      </c>
      <c r="Z94" s="315">
        <f>'Operating Data'!AH32</f>
        <v>2885.6320000000001</v>
      </c>
      <c r="AA94" s="315"/>
      <c r="AB94" s="315"/>
      <c r="AD94" s="315"/>
      <c r="AE94" s="315"/>
      <c r="AF94" s="315"/>
      <c r="AG94" s="315"/>
      <c r="AH94" s="315"/>
      <c r="AI94" s="315"/>
      <c r="AJ94" s="315"/>
      <c r="AK94" s="315"/>
      <c r="AL94" s="364"/>
      <c r="AM94" s="364"/>
      <c r="AN94" s="364"/>
      <c r="AY94"/>
      <c r="AZ94"/>
      <c r="BA94"/>
      <c r="BB94"/>
      <c r="BC94"/>
      <c r="BD94"/>
      <c r="BE94"/>
      <c r="BF94"/>
      <c r="BG94"/>
    </row>
    <row r="95" spans="2:59" x14ac:dyDescent="0.35">
      <c r="B95" s="1" t="s">
        <v>101</v>
      </c>
      <c r="C95" s="1"/>
      <c r="D95" s="1"/>
      <c r="E95" s="1"/>
      <c r="F95" s="1"/>
      <c r="G95" s="1"/>
      <c r="H95" s="1"/>
      <c r="I95" s="1"/>
      <c r="J95" s="1"/>
      <c r="K95" s="1"/>
      <c r="L95" s="315">
        <f>'Operating Data'!T35</f>
        <v>3150.1840000000002</v>
      </c>
      <c r="M95" s="315">
        <f>'Operating Data'!U35</f>
        <v>3150.1990000000001</v>
      </c>
      <c r="N95" s="315">
        <f>'Operating Data'!V35</f>
        <v>1970.1990000000001</v>
      </c>
      <c r="O95" s="315">
        <f>'Operating Data'!W35</f>
        <v>1970.1990000000001</v>
      </c>
      <c r="P95" s="315">
        <f>'Operating Data'!W35</f>
        <v>1970.1990000000001</v>
      </c>
      <c r="Q95" s="315">
        <v>916.25</v>
      </c>
      <c r="R95" s="315">
        <f>X95</f>
        <v>916.25</v>
      </c>
      <c r="S95" s="315"/>
      <c r="U95" s="315">
        <f>'Operating Data'!AC35</f>
        <v>916.25</v>
      </c>
      <c r="V95" s="315">
        <f>'Operating Data'!AD35</f>
        <v>916.25</v>
      </c>
      <c r="W95" s="315">
        <f>'Operating Data'!AE35</f>
        <v>916.25</v>
      </c>
      <c r="X95" s="315">
        <f>'Operating Data'!AF35</f>
        <v>916.25</v>
      </c>
      <c r="Y95" s="315">
        <f>'Operating Data'!AG35</f>
        <v>916.25</v>
      </c>
      <c r="Z95" s="315">
        <f>'Operating Data'!AH35</f>
        <v>916.25</v>
      </c>
      <c r="AA95" s="315"/>
      <c r="AB95" s="315"/>
      <c r="AD95" s="315"/>
      <c r="AE95" s="315"/>
      <c r="AF95" s="315"/>
      <c r="AG95" s="315"/>
      <c r="AH95" s="315"/>
      <c r="AI95" s="315"/>
      <c r="AJ95" s="315"/>
      <c r="AK95" s="315"/>
      <c r="AL95" s="364"/>
      <c r="AM95" s="364"/>
      <c r="AN95" s="364"/>
      <c r="AY95"/>
      <c r="AZ95"/>
      <c r="BA95"/>
      <c r="BB95"/>
      <c r="BC95"/>
      <c r="BD95"/>
      <c r="BE95"/>
      <c r="BF95"/>
      <c r="BG95"/>
    </row>
    <row r="96" spans="2:59" x14ac:dyDescent="0.35">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59" x14ac:dyDescent="0.35">
      <c r="B97" s="10"/>
      <c r="C97" s="10"/>
      <c r="D97" s="10"/>
      <c r="E97" s="10"/>
      <c r="F97" s="10"/>
      <c r="G97" s="10"/>
      <c r="H97" s="10"/>
      <c r="I97" s="10"/>
      <c r="J97" s="10"/>
      <c r="K97" s="10"/>
      <c r="L97" s="234"/>
      <c r="M97" s="234"/>
      <c r="N97" s="364"/>
      <c r="O97" s="364"/>
      <c r="P97" s="364"/>
      <c r="Q97" s="365"/>
      <c r="R97" s="364"/>
      <c r="S97" s="364"/>
      <c r="U97" s="364"/>
      <c r="V97" s="364"/>
      <c r="W97" s="365"/>
      <c r="X97" s="365"/>
      <c r="Y97" s="365"/>
      <c r="AD97" s="364"/>
      <c r="AE97" s="364"/>
      <c r="AF97" s="364"/>
      <c r="AG97" s="364"/>
      <c r="AH97" s="364"/>
      <c r="AI97" s="364"/>
      <c r="AJ97" s="364"/>
      <c r="AK97" s="364"/>
      <c r="AL97" s="364"/>
      <c r="AM97" s="364"/>
      <c r="AN97" s="364"/>
      <c r="AY97"/>
      <c r="AZ97"/>
      <c r="BA97"/>
      <c r="BB97"/>
      <c r="BC97"/>
      <c r="BD97"/>
      <c r="BE97"/>
      <c r="BF97"/>
      <c r="BG97"/>
    </row>
    <row r="98" spans="2:59" x14ac:dyDescent="0.35">
      <c r="B98" s="34" t="s">
        <v>430</v>
      </c>
      <c r="C98" s="34"/>
      <c r="D98" s="34"/>
      <c r="E98" s="34"/>
      <c r="F98" s="34"/>
      <c r="G98" s="34"/>
      <c r="H98" s="34"/>
      <c r="I98" s="34"/>
      <c r="J98" s="34"/>
      <c r="K98" s="34"/>
      <c r="L98" s="342"/>
      <c r="M98" s="342"/>
      <c r="N98" s="342"/>
      <c r="O98" s="342"/>
      <c r="P98" s="342"/>
      <c r="Q98" s="342"/>
      <c r="R98" s="342"/>
      <c r="S98" s="342"/>
      <c r="U98" s="342"/>
      <c r="V98" s="342"/>
      <c r="W98" s="342"/>
      <c r="X98" s="342"/>
      <c r="Y98" s="342"/>
      <c r="AD98" s="342"/>
      <c r="AE98" s="342"/>
      <c r="AF98" s="342"/>
      <c r="AG98" s="342"/>
      <c r="AH98" s="342"/>
      <c r="AI98" s="342"/>
      <c r="AJ98" s="342"/>
      <c r="AK98" s="342"/>
      <c r="AY98"/>
      <c r="AZ98"/>
      <c r="BA98"/>
      <c r="BB98"/>
      <c r="BC98"/>
      <c r="BD98"/>
      <c r="BE98"/>
      <c r="BF98"/>
      <c r="BG98"/>
    </row>
    <row r="99" spans="2:59" x14ac:dyDescent="0.35">
      <c r="B99" t="s">
        <v>100</v>
      </c>
      <c r="L99" s="298">
        <v>0.1632493197341299</v>
      </c>
      <c r="M99" s="298">
        <v>0.31174266935761574</v>
      </c>
      <c r="N99" s="298">
        <v>0.3044069824926281</v>
      </c>
      <c r="O99" s="298">
        <v>0.2552950390178132</v>
      </c>
      <c r="P99" s="298">
        <v>0.35789663533850269</v>
      </c>
      <c r="Q99" s="298">
        <v>0.16110406494975338</v>
      </c>
      <c r="R99" s="298">
        <f>X99</f>
        <v>0.10199262961649967</v>
      </c>
      <c r="S99" s="298"/>
      <c r="U99" s="298">
        <v>6.3002760253720896E-2</v>
      </c>
      <c r="V99" s="298">
        <v>4.9506911076653885E-2</v>
      </c>
      <c r="W99" s="329">
        <v>6.7549602422798088E-2</v>
      </c>
      <c r="X99" s="329">
        <v>0.10199262961649967</v>
      </c>
      <c r="Y99" s="329">
        <v>0.23321402643241487</v>
      </c>
      <c r="Z99" s="329">
        <v>0.24068001924236079</v>
      </c>
      <c r="AA99" s="329"/>
      <c r="AB99" s="329"/>
      <c r="AD99" s="298"/>
      <c r="AE99" s="297"/>
      <c r="AF99" s="297"/>
      <c r="AG99" s="297"/>
      <c r="AH99" s="297"/>
      <c r="AI99" s="297"/>
      <c r="AJ99" s="297"/>
      <c r="AK99" s="297"/>
      <c r="AY99"/>
      <c r="AZ99"/>
      <c r="BA99"/>
      <c r="BB99"/>
      <c r="BC99"/>
      <c r="BD99"/>
      <c r="BE99"/>
      <c r="BF99"/>
      <c r="BG99"/>
    </row>
    <row r="100" spans="2:59" x14ac:dyDescent="0.35">
      <c r="B100" s="1" t="s">
        <v>102</v>
      </c>
      <c r="C100" s="1"/>
      <c r="D100" s="1"/>
      <c r="E100" s="1"/>
      <c r="F100" s="1"/>
      <c r="G100" s="1"/>
      <c r="H100" s="1"/>
      <c r="I100" s="1"/>
      <c r="J100" s="1"/>
      <c r="K100" s="1"/>
      <c r="L100" s="298">
        <v>0.65844514941211441</v>
      </c>
      <c r="M100" s="298">
        <v>0.33585193109479722</v>
      </c>
      <c r="N100" s="298">
        <v>0.21889375408216663</v>
      </c>
      <c r="O100" s="298">
        <v>0.37919467410464713</v>
      </c>
      <c r="P100" s="298">
        <v>0.42817831821642266</v>
      </c>
      <c r="Q100" s="298">
        <v>0.20879811216720234</v>
      </c>
      <c r="R100" s="298">
        <f>X100</f>
        <v>3.2793158196969818E-2</v>
      </c>
      <c r="S100" s="298"/>
      <c r="U100" s="298">
        <v>2.1086847654028552E-2</v>
      </c>
      <c r="V100" s="298">
        <v>8.9891089306328061E-3</v>
      </c>
      <c r="W100" s="329">
        <v>1.3213555745976111E-2</v>
      </c>
      <c r="X100" s="329">
        <v>3.2793158196969818E-2</v>
      </c>
      <c r="Y100" s="329">
        <v>6.7784268162296005E-2</v>
      </c>
      <c r="Z100" s="329">
        <v>8.7016817072803065E-2</v>
      </c>
      <c r="AA100" s="329"/>
      <c r="AB100" s="329"/>
      <c r="AD100" s="298"/>
      <c r="AE100" s="297"/>
      <c r="AF100" s="297"/>
      <c r="AG100" s="297"/>
      <c r="AH100" s="297"/>
      <c r="AI100" s="297"/>
      <c r="AJ100" s="297"/>
      <c r="AK100" s="297"/>
      <c r="AY100"/>
      <c r="AZ100"/>
      <c r="BA100"/>
      <c r="BB100"/>
      <c r="BC100"/>
      <c r="BD100"/>
      <c r="BE100"/>
      <c r="BF100"/>
      <c r="BG100"/>
    </row>
    <row r="101" spans="2:59" x14ac:dyDescent="0.35">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row>
    <row r="102" spans="2:59" x14ac:dyDescent="0.35">
      <c r="L102" s="315"/>
      <c r="M102" s="315"/>
      <c r="N102" s="315"/>
      <c r="O102" s="315"/>
      <c r="P102" s="315"/>
      <c r="Q102" s="315"/>
      <c r="R102" s="315"/>
      <c r="S102" s="315"/>
      <c r="U102" s="315"/>
      <c r="V102" s="315"/>
      <c r="W102" s="315"/>
      <c r="X102" s="315"/>
      <c r="Y102" s="315"/>
      <c r="Z102" s="315"/>
      <c r="AA102" s="315"/>
      <c r="AB102" s="315"/>
      <c r="AD102" s="315"/>
      <c r="AE102" s="315"/>
      <c r="AF102" s="315"/>
      <c r="AG102" s="315"/>
      <c r="AH102" s="315"/>
      <c r="AI102" s="315"/>
      <c r="AJ102" s="315"/>
      <c r="AK102" s="315"/>
      <c r="AY102"/>
      <c r="AZ102"/>
      <c r="BA102"/>
      <c r="BB102"/>
      <c r="BC102"/>
      <c r="BD102"/>
      <c r="BE102"/>
      <c r="BF102"/>
      <c r="BG102"/>
    </row>
    <row r="103" spans="2:59" x14ac:dyDescent="0.35">
      <c r="B103" s="34" t="s">
        <v>431</v>
      </c>
      <c r="C103" s="34"/>
      <c r="D103" s="34"/>
      <c r="E103" s="34"/>
      <c r="F103" s="34"/>
      <c r="G103" s="34"/>
      <c r="H103" s="34"/>
      <c r="I103" s="34"/>
      <c r="J103" s="34"/>
      <c r="K103" s="34"/>
      <c r="L103" s="342">
        <v>20852.629305775001</v>
      </c>
      <c r="M103" s="342">
        <v>18825.754132675</v>
      </c>
      <c r="N103" s="342">
        <v>15402.102134538998</v>
      </c>
      <c r="O103" s="342">
        <v>11904.820571711</v>
      </c>
      <c r="P103" s="342">
        <f t="shared" ref="P103:Q103" si="40">SUM(P104:P105)</f>
        <v>10586.806948377</v>
      </c>
      <c r="Q103" s="342">
        <f t="shared" si="40"/>
        <v>7235.1693849849989</v>
      </c>
      <c r="R103" s="342">
        <f>X103</f>
        <v>2819.5072982030001</v>
      </c>
      <c r="S103" s="342"/>
      <c r="U103" s="342">
        <f t="shared" ref="U103:V103" si="41">SUM(U104:U105)</f>
        <v>430.54915372300002</v>
      </c>
      <c r="V103" s="342">
        <f t="shared" si="41"/>
        <v>642.929650477</v>
      </c>
      <c r="W103" s="342">
        <f t="shared" ref="W103:X103" si="42">SUM(W104:W105)</f>
        <v>1337.1850920940001</v>
      </c>
      <c r="X103" s="342">
        <f t="shared" si="42"/>
        <v>2819.5072982030001</v>
      </c>
      <c r="Y103" s="342">
        <f t="shared" ref="Y103:Z103" si="43">SUM(Y104:Y105)</f>
        <v>1581.7906373179999</v>
      </c>
      <c r="Z103" s="342">
        <f t="shared" si="43"/>
        <v>3354.1381302690002</v>
      </c>
      <c r="AA103" s="342"/>
      <c r="AB103" s="342"/>
      <c r="AD103" s="342">
        <f>U103</f>
        <v>430.54915372300002</v>
      </c>
      <c r="AE103" s="342">
        <f t="shared" ref="AE103:AI104" si="44">V103-U103</f>
        <v>212.38049675399998</v>
      </c>
      <c r="AF103" s="342">
        <f t="shared" si="44"/>
        <v>694.25544161700009</v>
      </c>
      <c r="AG103" s="342">
        <f t="shared" si="44"/>
        <v>1482.322206109</v>
      </c>
      <c r="AH103" s="342">
        <f>Y103</f>
        <v>1581.7906373179999</v>
      </c>
      <c r="AI103" s="342">
        <f t="shared" si="44"/>
        <v>1772.3474929510003</v>
      </c>
      <c r="AJ103" s="315"/>
      <c r="AK103" s="315"/>
      <c r="AY103"/>
      <c r="AZ103"/>
      <c r="BA103"/>
      <c r="BB103"/>
      <c r="BC103"/>
      <c r="BD103"/>
      <c r="BE103"/>
      <c r="BF103"/>
      <c r="BG103"/>
    </row>
    <row r="104" spans="2:59" x14ac:dyDescent="0.35">
      <c r="B104" t="s">
        <v>100</v>
      </c>
      <c r="L104" s="315">
        <v>5332.7130985999993</v>
      </c>
      <c r="M104" s="315">
        <v>10183.406699540001</v>
      </c>
      <c r="N104" s="315">
        <v>9759.4069472499996</v>
      </c>
      <c r="O104" s="315">
        <v>6434.8743978319999</v>
      </c>
      <c r="P104" s="315">
        <f>'Operating Data'!W86</f>
        <v>6434.8743978319999</v>
      </c>
      <c r="Q104" s="315">
        <v>4046.7786151459995</v>
      </c>
      <c r="R104" s="315">
        <f>X104</f>
        <v>2555.5768113600002</v>
      </c>
      <c r="S104" s="315"/>
      <c r="U104" s="315">
        <f>'Operating Data'!AC86</f>
        <v>388.35247375099999</v>
      </c>
      <c r="V104" s="315">
        <f>'Operating Data'!AD86</f>
        <v>606.95361849699998</v>
      </c>
      <c r="W104" s="315">
        <f>'Operating Data'!AE86</f>
        <v>1257.5699832</v>
      </c>
      <c r="X104" s="315">
        <f>'Operating Data'!AF86</f>
        <v>2555.5768113600002</v>
      </c>
      <c r="Y104" s="315">
        <f>'Operating Data'!AG86</f>
        <v>1447.6387921979999</v>
      </c>
      <c r="Z104" s="315">
        <f>'Operating Data'!AH86</f>
        <v>3007.7946651239999</v>
      </c>
      <c r="AA104" s="315"/>
      <c r="AB104" s="315"/>
      <c r="AD104" s="315">
        <f>U104</f>
        <v>388.35247375099999</v>
      </c>
      <c r="AE104" s="315">
        <f t="shared" si="44"/>
        <v>218.60114474599999</v>
      </c>
      <c r="AF104" s="315">
        <f t="shared" si="44"/>
        <v>650.61636470300004</v>
      </c>
      <c r="AG104" s="315">
        <f t="shared" si="44"/>
        <v>1298.0068281600002</v>
      </c>
      <c r="AH104" s="315">
        <f t="shared" ref="AH104:AH105" si="45">Y104</f>
        <v>1447.6387921979999</v>
      </c>
      <c r="AI104" s="315">
        <f t="shared" si="44"/>
        <v>1560.155872926</v>
      </c>
      <c r="AJ104" s="315"/>
      <c r="AK104" s="315"/>
      <c r="AY104"/>
      <c r="AZ104"/>
      <c r="BA104"/>
      <c r="BB104"/>
      <c r="BC104"/>
      <c r="BD104"/>
      <c r="BE104"/>
      <c r="BF104"/>
      <c r="BG104"/>
    </row>
    <row r="105" spans="2:59" x14ac:dyDescent="0.35">
      <c r="B105" t="s">
        <v>101</v>
      </c>
      <c r="L105" s="315">
        <v>14015.67108835</v>
      </c>
      <c r="M105" s="315">
        <v>7148.9922321100003</v>
      </c>
      <c r="N105" s="315">
        <v>4235.3127476169993</v>
      </c>
      <c r="O105" s="315">
        <v>4151.9325505449997</v>
      </c>
      <c r="P105" s="315">
        <f>'Operating Data'!W90</f>
        <v>4151.9325505449997</v>
      </c>
      <c r="Q105" s="315">
        <v>3188.3907698389994</v>
      </c>
      <c r="R105" s="315">
        <f>X105</f>
        <v>263.93048684300004</v>
      </c>
      <c r="S105" s="315"/>
      <c r="U105" s="315">
        <f>'Operating Data'!AC90</f>
        <v>42.196679971999998</v>
      </c>
      <c r="V105" s="315">
        <f>'Operating Data'!AD90</f>
        <v>35.976031980000009</v>
      </c>
      <c r="W105" s="315">
        <f>'Operating Data'!AE90</f>
        <v>79.615108894000016</v>
      </c>
      <c r="X105" s="315">
        <f>'Operating Data'!AF90</f>
        <v>263.93048684300004</v>
      </c>
      <c r="Y105" s="315">
        <f>'Operating Data'!AG90</f>
        <v>134.15184512000002</v>
      </c>
      <c r="Z105" s="315">
        <f>'Operating Data'!AH90</f>
        <v>346.34346514500004</v>
      </c>
      <c r="AA105" s="315"/>
      <c r="AB105" s="315"/>
      <c r="AD105" s="315">
        <f>U105</f>
        <v>42.196679971999998</v>
      </c>
      <c r="AE105" s="315">
        <f>V105-U105</f>
        <v>-6.2206479919999893</v>
      </c>
      <c r="AF105" s="315">
        <f>W105-V105</f>
        <v>43.639076914000007</v>
      </c>
      <c r="AG105" s="315">
        <f t="shared" ref="AG105:AI105" si="46">X105-W105</f>
        <v>184.31537794900004</v>
      </c>
      <c r="AH105" s="315">
        <f t="shared" si="45"/>
        <v>134.15184512000002</v>
      </c>
      <c r="AI105" s="315">
        <f t="shared" si="46"/>
        <v>212.19162002500002</v>
      </c>
      <c r="AJ105" s="315"/>
      <c r="AK105" s="315"/>
      <c r="AY105"/>
      <c r="AZ105"/>
      <c r="BA105"/>
      <c r="BB105"/>
      <c r="BC105"/>
      <c r="BD105"/>
      <c r="BE105"/>
      <c r="BF105"/>
      <c r="BG105"/>
    </row>
    <row r="107" spans="2:59" x14ac:dyDescent="0.35">
      <c r="B107" s="162" t="s">
        <v>103</v>
      </c>
      <c r="C107" s="162"/>
      <c r="D107" s="162"/>
      <c r="E107" s="162"/>
      <c r="F107" s="162"/>
      <c r="G107" s="162"/>
      <c r="H107" s="162"/>
      <c r="I107" s="162"/>
      <c r="J107" s="162"/>
      <c r="K107" s="162"/>
      <c r="L107" s="235">
        <v>2018</v>
      </c>
      <c r="M107" s="235">
        <v>2019</v>
      </c>
      <c r="N107" s="235">
        <v>2020</v>
      </c>
      <c r="O107" s="235">
        <v>2021</v>
      </c>
      <c r="P107" s="235">
        <v>2022</v>
      </c>
      <c r="Q107" s="235">
        <v>2023</v>
      </c>
      <c r="R107" s="236">
        <v>2024</v>
      </c>
      <c r="S107" s="237">
        <v>2025</v>
      </c>
      <c r="U107" s="238" t="s">
        <v>3</v>
      </c>
      <c r="V107" s="238" t="s">
        <v>4</v>
      </c>
      <c r="W107" s="238" t="s">
        <v>5</v>
      </c>
      <c r="X107" s="238">
        <v>2024</v>
      </c>
      <c r="Y107" s="239" t="s">
        <v>282</v>
      </c>
      <c r="Z107" s="239" t="s">
        <v>283</v>
      </c>
      <c r="AA107" s="239" t="s">
        <v>284</v>
      </c>
      <c r="AB107" s="239">
        <v>2025</v>
      </c>
      <c r="AD107" s="238" t="s">
        <v>3</v>
      </c>
      <c r="AE107" s="238" t="s">
        <v>17</v>
      </c>
      <c r="AF107" s="238" t="s">
        <v>18</v>
      </c>
      <c r="AG107" s="238" t="s">
        <v>19</v>
      </c>
      <c r="AH107" s="239" t="s">
        <v>282</v>
      </c>
      <c r="AI107" s="239" t="s">
        <v>285</v>
      </c>
      <c r="AJ107" s="239" t="s">
        <v>286</v>
      </c>
      <c r="AK107" s="239" t="s">
        <v>287</v>
      </c>
      <c r="AL107" s="234"/>
      <c r="AM107" s="234"/>
      <c r="AN107" s="234"/>
      <c r="AY107"/>
      <c r="AZ107"/>
      <c r="BA107"/>
      <c r="BB107"/>
      <c r="BC107"/>
      <c r="BD107"/>
      <c r="BE107"/>
      <c r="BF107"/>
      <c r="BG107"/>
    </row>
    <row r="108" spans="2:59" x14ac:dyDescent="0.35">
      <c r="AY108"/>
      <c r="AZ108"/>
      <c r="BA108"/>
      <c r="BB108"/>
      <c r="BC108"/>
      <c r="BD108"/>
      <c r="BE108"/>
      <c r="BF108"/>
      <c r="BG108"/>
    </row>
    <row r="109" spans="2:59" x14ac:dyDescent="0.35">
      <c r="B109" s="20" t="s">
        <v>432</v>
      </c>
      <c r="C109" s="20"/>
      <c r="D109" s="20"/>
      <c r="E109" s="20"/>
      <c r="F109" s="20"/>
      <c r="G109" s="20"/>
      <c r="H109" s="20"/>
      <c r="I109" s="20"/>
      <c r="J109" s="20"/>
      <c r="K109" s="20"/>
      <c r="L109" s="315">
        <v>3455.3699216070199</v>
      </c>
      <c r="M109" s="315">
        <v>3707.0897421698596</v>
      </c>
      <c r="N109" s="315">
        <v>1585.7940000000001</v>
      </c>
      <c r="O109" s="315">
        <v>3416.6245959410003</v>
      </c>
      <c r="P109" s="315">
        <v>3.787944811</v>
      </c>
      <c r="Q109" s="309">
        <v>60.506844178000001</v>
      </c>
      <c r="R109" s="315">
        <f>X109</f>
        <v>0</v>
      </c>
      <c r="S109" s="315"/>
      <c r="U109" s="309">
        <v>0</v>
      </c>
      <c r="V109" s="309">
        <v>0</v>
      </c>
      <c r="W109" s="309">
        <v>0</v>
      </c>
      <c r="X109" s="309">
        <v>0</v>
      </c>
      <c r="Y109" s="309">
        <v>0</v>
      </c>
      <c r="Z109" s="309">
        <v>0</v>
      </c>
      <c r="AA109" s="309"/>
      <c r="AB109" s="309"/>
      <c r="AD109" s="309">
        <f>U109</f>
        <v>0</v>
      </c>
      <c r="AE109" s="309">
        <f t="shared" ref="AE109:AI109" si="47">V109</f>
        <v>0</v>
      </c>
      <c r="AF109" s="309">
        <f t="shared" si="47"/>
        <v>0</v>
      </c>
      <c r="AG109" s="309">
        <f t="shared" si="47"/>
        <v>0</v>
      </c>
      <c r="AH109" s="309">
        <f t="shared" si="47"/>
        <v>0</v>
      </c>
      <c r="AI109" s="309">
        <f t="shared" si="47"/>
        <v>0</v>
      </c>
      <c r="AJ109" s="315"/>
      <c r="AK109" s="315"/>
      <c r="AY109"/>
      <c r="AZ109"/>
      <c r="BA109"/>
      <c r="BB109"/>
      <c r="BC109"/>
      <c r="BD109"/>
      <c r="BE109"/>
      <c r="BF109"/>
      <c r="BG109"/>
    </row>
    <row r="110" spans="2:59" x14ac:dyDescent="0.35">
      <c r="B110" t="s">
        <v>433</v>
      </c>
      <c r="L110" s="298">
        <v>0.79888999999999999</v>
      </c>
      <c r="M110" s="298">
        <v>0.95249165999999996</v>
      </c>
      <c r="N110" s="298">
        <v>0.91947404371584707</v>
      </c>
      <c r="O110" s="298">
        <v>0.93965890410958908</v>
      </c>
      <c r="P110" s="298">
        <v>0.97465753424657542</v>
      </c>
      <c r="Q110" s="298">
        <v>0.99288219178082193</v>
      </c>
      <c r="R110" s="298">
        <f>X110</f>
        <v>0</v>
      </c>
      <c r="S110" s="298"/>
      <c r="U110" s="298">
        <v>0</v>
      </c>
      <c r="V110" s="298">
        <v>0</v>
      </c>
      <c r="W110" s="329">
        <v>0</v>
      </c>
      <c r="X110" s="329">
        <v>0</v>
      </c>
      <c r="Y110" s="329">
        <v>0</v>
      </c>
      <c r="Z110" s="329">
        <v>0</v>
      </c>
      <c r="AA110" s="329"/>
      <c r="AB110" s="329"/>
      <c r="AD110" s="298"/>
      <c r="AE110" s="297"/>
      <c r="AF110" s="297"/>
      <c r="AG110" s="297"/>
      <c r="AH110" s="297"/>
      <c r="AI110" s="297"/>
      <c r="AJ110" s="297"/>
      <c r="AK110" s="297"/>
      <c r="AY110"/>
      <c r="AZ110"/>
      <c r="BA110"/>
      <c r="BB110"/>
      <c r="BC110"/>
      <c r="BD110"/>
      <c r="BE110"/>
      <c r="BF110"/>
      <c r="BG110"/>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C589-06CC-4EDB-9833-00FAAFAE809D}">
  <sheetPr codeName="Sheet7">
    <tabColor rgb="FF384B77"/>
  </sheetPr>
  <dimension ref="A1:XDX334"/>
  <sheetViews>
    <sheetView showGridLines="0" zoomScale="85" zoomScaleNormal="85" workbookViewId="0">
      <pane xSplit="19" ySplit="3" topLeftCell="Y4" activePane="bottomRight" state="frozen"/>
      <selection pane="topRight" activeCell="B2" sqref="B2"/>
      <selection pane="bottomLeft" activeCell="B2" sqref="B2"/>
      <selection pane="bottomRight" activeCell="A2" sqref="A2"/>
    </sheetView>
  </sheetViews>
  <sheetFormatPr defaultColWidth="9.1796875" defaultRowHeight="15" customHeight="1" x14ac:dyDescent="0.35"/>
  <cols>
    <col min="1" max="1" width="5.54296875" style="78" customWidth="1"/>
    <col min="2" max="2" width="45.453125" style="78" customWidth="1"/>
    <col min="3" max="17" width="9.1796875" style="78" hidden="1" customWidth="1"/>
    <col min="18" max="18" width="4.81640625" style="78" hidden="1" customWidth="1"/>
    <col min="19" max="19" width="5.81640625" style="78" hidden="1" customWidth="1"/>
    <col min="20" max="21" width="9.1796875" style="355" customWidth="1"/>
    <col min="22" max="27" width="9.1796875" style="508"/>
    <col min="28" max="28" width="11.453125" style="498" bestFit="1" customWidth="1"/>
    <col min="29" max="32" width="9.1796875" style="508"/>
    <col min="33" max="36" width="9.54296875" style="508" customWidth="1"/>
    <col min="37" max="37" width="9.1796875" style="498"/>
    <col min="38" max="45" width="9.1796875" style="508"/>
    <col min="46" max="52" width="9.1796875" style="498"/>
    <col min="53" max="53" width="9.1796875" style="505"/>
    <col min="54" max="16384" width="9.1796875" style="506"/>
  </cols>
  <sheetData>
    <row r="1" spans="2:52" s="78" customFormat="1" ht="5.15" customHeight="1" x14ac:dyDescent="0.3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row>
    <row r="2" spans="2:52" customFormat="1" ht="35" x14ac:dyDescent="0.35">
      <c r="B2" s="169" t="s">
        <v>104</v>
      </c>
      <c r="C2" s="169"/>
      <c r="D2" s="169"/>
      <c r="E2" s="169"/>
      <c r="F2" s="169"/>
      <c r="G2" s="169"/>
      <c r="H2" s="169"/>
      <c r="I2" s="169"/>
      <c r="J2" s="169"/>
      <c r="K2" s="169"/>
      <c r="L2" s="169"/>
      <c r="M2" s="169"/>
      <c r="N2" s="169"/>
      <c r="O2" s="169"/>
      <c r="P2" s="169"/>
      <c r="Q2" s="169"/>
      <c r="R2" s="169"/>
      <c r="S2" s="169"/>
      <c r="T2" s="339"/>
      <c r="U2" s="339"/>
      <c r="V2" s="340"/>
      <c r="W2" s="230"/>
      <c r="X2" s="230"/>
      <c r="Y2" s="340"/>
      <c r="Z2" s="230"/>
      <c r="AA2" s="230"/>
      <c r="AB2" s="230"/>
      <c r="AC2" s="339"/>
      <c r="AD2" s="339"/>
      <c r="AE2" s="340"/>
      <c r="AF2" s="340"/>
      <c r="AG2" s="230"/>
      <c r="AH2" s="230"/>
      <c r="AI2" s="230"/>
      <c r="AJ2" s="230"/>
      <c r="AK2" s="230"/>
      <c r="AL2" s="339"/>
      <c r="AM2" s="339"/>
      <c r="AN2" s="340"/>
      <c r="AO2" s="341"/>
      <c r="AP2" s="230"/>
      <c r="AQ2" s="230"/>
      <c r="AR2" s="230"/>
      <c r="AS2" s="230"/>
      <c r="AT2" s="230"/>
      <c r="AU2" s="230"/>
      <c r="AV2" s="230"/>
      <c r="AW2" s="230"/>
      <c r="AX2" s="230"/>
      <c r="AY2" s="230"/>
      <c r="AZ2" s="230"/>
    </row>
    <row r="3" spans="2:52" s="78" customFormat="1" ht="15" customHeight="1" x14ac:dyDescent="0.35">
      <c r="B3" s="170" t="s">
        <v>407</v>
      </c>
      <c r="C3" s="170"/>
      <c r="D3" s="170"/>
      <c r="E3" s="170"/>
      <c r="F3" s="170"/>
      <c r="G3" s="170"/>
      <c r="H3" s="170"/>
      <c r="I3" s="170"/>
      <c r="J3" s="170"/>
      <c r="K3" s="170"/>
      <c r="L3" s="170"/>
      <c r="M3" s="170"/>
      <c r="N3" s="170"/>
      <c r="O3" s="170"/>
      <c r="P3" s="170"/>
      <c r="Q3" s="170"/>
      <c r="R3" s="170"/>
      <c r="S3" s="170"/>
      <c r="T3" s="235">
        <v>2018</v>
      </c>
      <c r="U3" s="235">
        <v>2019</v>
      </c>
      <c r="V3" s="235">
        <v>2020</v>
      </c>
      <c r="W3" s="235">
        <v>2021</v>
      </c>
      <c r="X3" s="235">
        <v>2022</v>
      </c>
      <c r="Y3" s="235">
        <v>2023</v>
      </c>
      <c r="Z3" s="238">
        <v>2024</v>
      </c>
      <c r="AA3" s="237">
        <v>2025</v>
      </c>
      <c r="AB3" s="355"/>
      <c r="AC3" s="238" t="s">
        <v>3</v>
      </c>
      <c r="AD3" s="238" t="s">
        <v>4</v>
      </c>
      <c r="AE3" s="238" t="s">
        <v>5</v>
      </c>
      <c r="AF3" s="238">
        <v>2024</v>
      </c>
      <c r="AG3" s="239" t="s">
        <v>282</v>
      </c>
      <c r="AH3" s="239" t="s">
        <v>283</v>
      </c>
      <c r="AI3" s="239" t="s">
        <v>284</v>
      </c>
      <c r="AJ3" s="239">
        <v>2025</v>
      </c>
      <c r="AK3" s="355"/>
      <c r="AL3" s="238" t="s">
        <v>3</v>
      </c>
      <c r="AM3" s="238" t="s">
        <v>17</v>
      </c>
      <c r="AN3" s="238" t="s">
        <v>18</v>
      </c>
      <c r="AO3" s="238" t="s">
        <v>19</v>
      </c>
      <c r="AP3" s="239" t="s">
        <v>282</v>
      </c>
      <c r="AQ3" s="239" t="s">
        <v>285</v>
      </c>
      <c r="AR3" s="239" t="s">
        <v>286</v>
      </c>
      <c r="AS3" s="239" t="s">
        <v>287</v>
      </c>
      <c r="AT3" s="355"/>
      <c r="AU3" s="355"/>
      <c r="AV3" s="355"/>
      <c r="AW3" s="355"/>
      <c r="AX3" s="355"/>
      <c r="AY3" s="355"/>
      <c r="AZ3" s="355"/>
    </row>
    <row r="4" spans="2:52" s="78" customFormat="1" ht="15" customHeight="1" x14ac:dyDescent="0.35">
      <c r="B4" s="77" t="s">
        <v>143</v>
      </c>
      <c r="C4" s="77"/>
      <c r="D4" s="77"/>
      <c r="E4" s="77"/>
      <c r="F4" s="77"/>
      <c r="G4" s="77"/>
      <c r="H4" s="77"/>
      <c r="I4" s="77"/>
      <c r="J4" s="77"/>
      <c r="K4" s="77"/>
      <c r="L4" s="77"/>
      <c r="M4" s="77"/>
      <c r="N4" s="77"/>
      <c r="O4" s="77"/>
      <c r="P4" s="77"/>
      <c r="Q4" s="77"/>
      <c r="R4" s="77"/>
      <c r="S4" s="77"/>
      <c r="T4" s="356">
        <v>1714.7416204135604</v>
      </c>
      <c r="U4" s="356">
        <v>1816.3508532691039</v>
      </c>
      <c r="V4" s="356">
        <v>1668.5571330232815</v>
      </c>
      <c r="W4" s="356">
        <v>2070.8872959217001</v>
      </c>
      <c r="X4" s="356">
        <v>2348.7771180231198</v>
      </c>
      <c r="Y4" s="356">
        <v>2454.4062336345805</v>
      </c>
      <c r="Z4" s="382">
        <f t="shared" ref="Z4:Z17" si="0">AF4</f>
        <v>2464.9541076318801</v>
      </c>
      <c r="AA4" s="382"/>
      <c r="AB4" s="355"/>
      <c r="AC4" s="356">
        <v>628.56994012659879</v>
      </c>
      <c r="AD4" s="356">
        <v>1223.6552760481429</v>
      </c>
      <c r="AE4" s="382">
        <v>1877.1646038982324</v>
      </c>
      <c r="AF4" s="382">
        <v>2464.9541076318801</v>
      </c>
      <c r="AG4" s="382">
        <v>628.69168704389404</v>
      </c>
      <c r="AH4" s="382">
        <v>1215.8055711442519</v>
      </c>
      <c r="AI4" s="382"/>
      <c r="AJ4" s="382"/>
      <c r="AK4" s="355"/>
      <c r="AL4" s="356">
        <f t="shared" ref="AL4:AL17" si="1">AC4</f>
        <v>628.56994012659879</v>
      </c>
      <c r="AM4" s="356">
        <f t="shared" ref="AM4:AM16" si="2">AD4-AC4</f>
        <v>595.08533592154413</v>
      </c>
      <c r="AN4" s="356">
        <f t="shared" ref="AN4:AN16" si="3">AE4-AD4</f>
        <v>653.50932785008945</v>
      </c>
      <c r="AO4" s="356">
        <f t="shared" ref="AO4:AO16" si="4">AF4-AE4</f>
        <v>587.78950373364773</v>
      </c>
      <c r="AP4" s="356">
        <f t="shared" ref="AP4:AP17" si="5">AG4</f>
        <v>628.69168704389404</v>
      </c>
      <c r="AQ4" s="356">
        <f>AH4-AG4</f>
        <v>587.11388410035784</v>
      </c>
      <c r="AR4" s="356"/>
      <c r="AS4" s="356"/>
      <c r="AT4" s="355"/>
      <c r="AU4" s="355"/>
      <c r="AV4" s="355"/>
      <c r="AW4" s="355"/>
      <c r="AX4" s="355"/>
      <c r="AY4" s="355"/>
      <c r="AZ4" s="355"/>
    </row>
    <row r="5" spans="2:52" s="78" customFormat="1" ht="15" customHeight="1" x14ac:dyDescent="0.35">
      <c r="B5" s="81" t="s">
        <v>144</v>
      </c>
      <c r="C5" s="81"/>
      <c r="D5" s="81"/>
      <c r="E5" s="81"/>
      <c r="F5" s="81"/>
      <c r="G5" s="81"/>
      <c r="H5" s="81"/>
      <c r="I5" s="81"/>
      <c r="J5" s="81"/>
      <c r="K5" s="81"/>
      <c r="L5" s="81"/>
      <c r="M5" s="81"/>
      <c r="N5" s="81"/>
      <c r="O5" s="81"/>
      <c r="P5" s="81"/>
      <c r="Q5" s="81"/>
      <c r="R5" s="81"/>
      <c r="S5" s="81"/>
      <c r="T5" s="357">
        <v>597.28978787371943</v>
      </c>
      <c r="U5" s="357">
        <v>551.21495573969526</v>
      </c>
      <c r="V5" s="357">
        <v>498.18130523653804</v>
      </c>
      <c r="W5" s="357">
        <v>526.34710883775904</v>
      </c>
      <c r="X5" s="357">
        <v>567.41706436342974</v>
      </c>
      <c r="Y5" s="384">
        <v>617.52375749383611</v>
      </c>
      <c r="Z5" s="385">
        <f t="shared" si="0"/>
        <v>638.19644159783604</v>
      </c>
      <c r="AA5" s="385"/>
      <c r="AB5" s="355"/>
      <c r="AC5" s="357">
        <v>150.51857798040905</v>
      </c>
      <c r="AD5" s="384">
        <v>307.88415223757795</v>
      </c>
      <c r="AE5" s="385">
        <v>453.075539827711</v>
      </c>
      <c r="AF5" s="385">
        <v>638.19644159783604</v>
      </c>
      <c r="AG5" s="385">
        <v>149.17207822525</v>
      </c>
      <c r="AH5" s="385">
        <v>297.35367262268306</v>
      </c>
      <c r="AI5" s="385"/>
      <c r="AJ5" s="385"/>
      <c r="AK5" s="355"/>
      <c r="AL5" s="357">
        <f t="shared" si="1"/>
        <v>150.51857798040905</v>
      </c>
      <c r="AM5" s="357">
        <f t="shared" si="2"/>
        <v>157.3655742571689</v>
      </c>
      <c r="AN5" s="357">
        <f t="shared" si="3"/>
        <v>145.19138759013305</v>
      </c>
      <c r="AO5" s="357">
        <f t="shared" si="4"/>
        <v>185.12090177012504</v>
      </c>
      <c r="AP5" s="357">
        <f t="shared" si="5"/>
        <v>149.17207822525</v>
      </c>
      <c r="AQ5" s="357">
        <f t="shared" ref="AQ5:AQ17" si="6">AH5-AG5</f>
        <v>148.18159439743306</v>
      </c>
      <c r="AR5" s="357"/>
      <c r="AS5" s="357"/>
      <c r="AT5" s="355"/>
      <c r="AU5" s="355"/>
      <c r="AV5" s="355"/>
      <c r="AW5" s="355"/>
      <c r="AX5" s="355"/>
      <c r="AY5" s="355"/>
      <c r="AZ5" s="355"/>
    </row>
    <row r="6" spans="2:52" s="78" customFormat="1" ht="15" customHeight="1" x14ac:dyDescent="0.35">
      <c r="B6" s="82" t="s">
        <v>145</v>
      </c>
      <c r="C6" s="82"/>
      <c r="D6" s="82"/>
      <c r="E6" s="82"/>
      <c r="F6" s="82"/>
      <c r="G6" s="82"/>
      <c r="H6" s="82"/>
      <c r="I6" s="82"/>
      <c r="J6" s="82"/>
      <c r="K6" s="82"/>
      <c r="L6" s="82"/>
      <c r="M6" s="82"/>
      <c r="N6" s="82"/>
      <c r="O6" s="82"/>
      <c r="P6" s="82"/>
      <c r="Q6" s="82"/>
      <c r="R6" s="82"/>
      <c r="S6" s="82"/>
      <c r="T6" s="357">
        <v>286.40341815330237</v>
      </c>
      <c r="U6" s="357">
        <v>273.74838592017164</v>
      </c>
      <c r="V6" s="357">
        <v>265.2554057283748</v>
      </c>
      <c r="W6" s="357">
        <v>217.67784532269005</v>
      </c>
      <c r="X6" s="357">
        <v>275.97840949641801</v>
      </c>
      <c r="Y6" s="384">
        <v>336.35206909096291</v>
      </c>
      <c r="Z6" s="385">
        <f t="shared" si="0"/>
        <v>268.16602763042096</v>
      </c>
      <c r="AA6" s="385"/>
      <c r="AB6" s="355"/>
      <c r="AC6" s="357">
        <v>10.035637483950019</v>
      </c>
      <c r="AD6" s="384">
        <v>97.466059429476005</v>
      </c>
      <c r="AE6" s="385">
        <v>181.99995718771603</v>
      </c>
      <c r="AF6" s="385">
        <v>268.16602763042096</v>
      </c>
      <c r="AG6" s="385">
        <v>85.991406101093986</v>
      </c>
      <c r="AH6" s="385">
        <v>173.96075136773899</v>
      </c>
      <c r="AI6" s="385"/>
      <c r="AJ6" s="385"/>
      <c r="AK6" s="355"/>
      <c r="AL6" s="357">
        <f t="shared" si="1"/>
        <v>10.035637483950019</v>
      </c>
      <c r="AM6" s="357">
        <f t="shared" si="2"/>
        <v>87.430421945525978</v>
      </c>
      <c r="AN6" s="357">
        <f t="shared" si="3"/>
        <v>84.53389775824003</v>
      </c>
      <c r="AO6" s="357">
        <f t="shared" si="4"/>
        <v>86.166070442704921</v>
      </c>
      <c r="AP6" s="357">
        <f t="shared" si="5"/>
        <v>85.991406101093986</v>
      </c>
      <c r="AQ6" s="357">
        <f t="shared" si="6"/>
        <v>87.969345266645007</v>
      </c>
      <c r="AR6" s="357"/>
      <c r="AS6" s="357"/>
      <c r="AT6" s="355"/>
      <c r="AU6" s="355"/>
      <c r="AV6" s="355"/>
      <c r="AW6" s="355"/>
      <c r="AX6" s="355"/>
      <c r="AY6" s="355"/>
      <c r="AZ6" s="355"/>
    </row>
    <row r="7" spans="2:52" s="78" customFormat="1" ht="15" customHeight="1" x14ac:dyDescent="0.35">
      <c r="B7" s="77" t="s">
        <v>146</v>
      </c>
      <c r="C7" s="77"/>
      <c r="D7" s="77"/>
      <c r="E7" s="77"/>
      <c r="F7" s="77"/>
      <c r="G7" s="77"/>
      <c r="H7" s="77"/>
      <c r="I7" s="77"/>
      <c r="J7" s="77"/>
      <c r="K7" s="77"/>
      <c r="L7" s="77"/>
      <c r="M7" s="77"/>
      <c r="N7" s="77"/>
      <c r="O7" s="77"/>
      <c r="P7" s="77"/>
      <c r="Q7" s="77"/>
      <c r="R7" s="77"/>
      <c r="S7" s="77"/>
      <c r="T7" s="356">
        <v>883.69320602702192</v>
      </c>
      <c r="U7" s="356">
        <v>824.96334165986684</v>
      </c>
      <c r="V7" s="356">
        <v>763.43671096491278</v>
      </c>
      <c r="W7" s="356">
        <v>744.02495416044906</v>
      </c>
      <c r="X7" s="356">
        <v>843.3954738598477</v>
      </c>
      <c r="Y7" s="356">
        <v>953.87582658479903</v>
      </c>
      <c r="Z7" s="382">
        <f t="shared" si="0"/>
        <v>906.36246922825694</v>
      </c>
      <c r="AA7" s="382"/>
      <c r="AB7" s="355"/>
      <c r="AC7" s="356">
        <v>160.55421546435906</v>
      </c>
      <c r="AD7" s="356">
        <v>405.35021166705394</v>
      </c>
      <c r="AE7" s="382">
        <v>635.075497015427</v>
      </c>
      <c r="AF7" s="382">
        <v>906.36246922825694</v>
      </c>
      <c r="AG7" s="382">
        <v>235.16348432634399</v>
      </c>
      <c r="AH7" s="382">
        <v>471.31442399042203</v>
      </c>
      <c r="AI7" s="382"/>
      <c r="AJ7" s="382"/>
      <c r="AK7" s="355"/>
      <c r="AL7" s="356">
        <f t="shared" si="1"/>
        <v>160.55421546435906</v>
      </c>
      <c r="AM7" s="356">
        <f t="shared" si="2"/>
        <v>244.79599620269488</v>
      </c>
      <c r="AN7" s="356">
        <f t="shared" si="3"/>
        <v>229.72528534837306</v>
      </c>
      <c r="AO7" s="356">
        <f t="shared" si="4"/>
        <v>271.28697221282994</v>
      </c>
      <c r="AP7" s="356">
        <f t="shared" si="5"/>
        <v>235.16348432634399</v>
      </c>
      <c r="AQ7" s="356">
        <f t="shared" si="6"/>
        <v>236.15093966407804</v>
      </c>
      <c r="AR7" s="356"/>
      <c r="AS7" s="356"/>
      <c r="AT7" s="355"/>
      <c r="AU7" s="355"/>
      <c r="AV7" s="355"/>
      <c r="AW7" s="355"/>
      <c r="AX7" s="355"/>
      <c r="AY7" s="355"/>
      <c r="AZ7" s="355"/>
    </row>
    <row r="8" spans="2:52" s="78" customFormat="1" ht="15" customHeight="1" x14ac:dyDescent="0.35">
      <c r="B8" s="78" t="s">
        <v>147</v>
      </c>
      <c r="T8" s="358">
        <v>0</v>
      </c>
      <c r="U8" s="357">
        <v>5.5804977244438767</v>
      </c>
      <c r="V8" s="357">
        <v>2.3815595561334604</v>
      </c>
      <c r="W8" s="357">
        <v>0.25555322000000003</v>
      </c>
      <c r="X8" s="357">
        <v>0.317667851838</v>
      </c>
      <c r="Y8" s="384">
        <v>9.5560140000000002E-2</v>
      </c>
      <c r="Z8" s="385">
        <f t="shared" si="0"/>
        <v>31.898508411569001</v>
      </c>
      <c r="AA8" s="385"/>
      <c r="AB8" s="355"/>
      <c r="AC8" s="357">
        <v>5.223462550911</v>
      </c>
      <c r="AD8" s="384">
        <v>18.530003096784</v>
      </c>
      <c r="AE8" s="385">
        <v>26.728886992970001</v>
      </c>
      <c r="AF8" s="385">
        <v>31.898508411569001</v>
      </c>
      <c r="AG8" s="385">
        <v>7.8574566041630005</v>
      </c>
      <c r="AH8" s="385">
        <v>20.624814717160003</v>
      </c>
      <c r="AI8" s="385"/>
      <c r="AJ8" s="385"/>
      <c r="AK8" s="355"/>
      <c r="AL8" s="357">
        <f t="shared" si="1"/>
        <v>5.223462550911</v>
      </c>
      <c r="AM8" s="357">
        <f t="shared" si="2"/>
        <v>13.306540545873</v>
      </c>
      <c r="AN8" s="357">
        <f t="shared" si="3"/>
        <v>8.1988838961860004</v>
      </c>
      <c r="AO8" s="357">
        <f t="shared" si="4"/>
        <v>5.1696214185990002</v>
      </c>
      <c r="AP8" s="357">
        <f t="shared" si="5"/>
        <v>7.8574566041630005</v>
      </c>
      <c r="AQ8" s="357">
        <f t="shared" si="6"/>
        <v>12.767358112997002</v>
      </c>
      <c r="AR8" s="357"/>
      <c r="AS8" s="357"/>
      <c r="AT8" s="355"/>
      <c r="AU8" s="355"/>
      <c r="AV8" s="355"/>
      <c r="AW8" s="355"/>
      <c r="AX8" s="355"/>
      <c r="AY8" s="355"/>
      <c r="AZ8" s="355"/>
    </row>
    <row r="9" spans="2:52" s="78" customFormat="1" ht="15" customHeight="1" x14ac:dyDescent="0.35">
      <c r="B9" s="77" t="s">
        <v>148</v>
      </c>
      <c r="C9" s="77"/>
      <c r="D9" s="77"/>
      <c r="E9" s="77"/>
      <c r="F9" s="77"/>
      <c r="G9" s="77"/>
      <c r="H9" s="77"/>
      <c r="I9" s="77"/>
      <c r="J9" s="77"/>
      <c r="K9" s="77"/>
      <c r="L9" s="77"/>
      <c r="M9" s="77"/>
      <c r="N9" s="77"/>
      <c r="O9" s="77"/>
      <c r="P9" s="77"/>
      <c r="Q9" s="77"/>
      <c r="R9" s="77"/>
      <c r="S9" s="77"/>
      <c r="T9" s="356">
        <v>831.04841438653852</v>
      </c>
      <c r="U9" s="356">
        <v>996.96800933368093</v>
      </c>
      <c r="V9" s="356">
        <v>907.5019816145026</v>
      </c>
      <c r="W9" s="356">
        <v>1327.1178949812515</v>
      </c>
      <c r="X9" s="356">
        <v>1505.6993120151105</v>
      </c>
      <c r="Y9" s="382">
        <v>1500.6259671897819</v>
      </c>
      <c r="Z9" s="382">
        <f t="shared" si="0"/>
        <v>1590.4901468151918</v>
      </c>
      <c r="AA9" s="382"/>
      <c r="AB9" s="355"/>
      <c r="AC9" s="356">
        <v>473.2391872131509</v>
      </c>
      <c r="AD9" s="382">
        <v>836.83506747787271</v>
      </c>
      <c r="AE9" s="382">
        <v>1268.8179938757755</v>
      </c>
      <c r="AF9" s="382">
        <v>1590.4901468151918</v>
      </c>
      <c r="AG9" s="382">
        <v>401.38565932171315</v>
      </c>
      <c r="AH9" s="382">
        <v>765.11596187098974</v>
      </c>
      <c r="AI9" s="382"/>
      <c r="AJ9" s="382"/>
      <c r="AK9" s="355"/>
      <c r="AL9" s="356">
        <f t="shared" si="1"/>
        <v>473.2391872131509</v>
      </c>
      <c r="AM9" s="356">
        <f t="shared" si="2"/>
        <v>363.59588026472181</v>
      </c>
      <c r="AN9" s="356">
        <f t="shared" si="3"/>
        <v>431.98292639790282</v>
      </c>
      <c r="AO9" s="356">
        <f t="shared" si="4"/>
        <v>321.67215293941626</v>
      </c>
      <c r="AP9" s="356">
        <f t="shared" si="5"/>
        <v>401.38565932171315</v>
      </c>
      <c r="AQ9" s="356">
        <f t="shared" si="6"/>
        <v>363.73030254927659</v>
      </c>
      <c r="AR9" s="356"/>
      <c r="AS9" s="356"/>
      <c r="AT9" s="355"/>
      <c r="AU9" s="355"/>
      <c r="AV9" s="355"/>
      <c r="AW9" s="355"/>
      <c r="AX9" s="355"/>
      <c r="AY9" s="355"/>
      <c r="AZ9" s="355"/>
    </row>
    <row r="10" spans="2:52" s="78" customFormat="1" ht="15" customHeight="1" x14ac:dyDescent="0.35">
      <c r="B10" s="215" t="s">
        <v>85</v>
      </c>
      <c r="C10" s="86"/>
      <c r="D10" s="86"/>
      <c r="E10" s="86"/>
      <c r="F10" s="86"/>
      <c r="G10" s="86"/>
      <c r="H10" s="86"/>
      <c r="I10" s="86"/>
      <c r="J10" s="86"/>
      <c r="K10" s="86"/>
      <c r="L10" s="86"/>
      <c r="M10" s="86"/>
      <c r="N10" s="86"/>
      <c r="O10" s="86"/>
      <c r="P10" s="86"/>
      <c r="Q10" s="86"/>
      <c r="R10" s="86"/>
      <c r="S10" s="86"/>
      <c r="T10" s="388">
        <f>T11+T12</f>
        <v>624.53583814400031</v>
      </c>
      <c r="U10" s="388">
        <f>U11+U12</f>
        <v>631.79686460999972</v>
      </c>
      <c r="V10" s="388">
        <f>V11+V12</f>
        <v>637.88455959999987</v>
      </c>
      <c r="W10" s="388">
        <f>W11+W12</f>
        <v>900.22819821999997</v>
      </c>
      <c r="X10" s="388">
        <f t="shared" ref="X10:Y10" si="7">X11+X12</f>
        <v>890.96534713999768</v>
      </c>
      <c r="Y10" s="388">
        <f t="shared" si="7"/>
        <v>879.79370240000003</v>
      </c>
      <c r="Z10" s="388">
        <f t="shared" si="0"/>
        <v>860.24298140000042</v>
      </c>
      <c r="AA10" s="388"/>
      <c r="AB10" s="355"/>
      <c r="AC10" s="388">
        <f t="shared" ref="AC10:AG10" si="8">AC11+AC12</f>
        <v>221.66921505999991</v>
      </c>
      <c r="AD10" s="388">
        <f t="shared" si="8"/>
        <v>438.58765181000007</v>
      </c>
      <c r="AE10" s="388">
        <f t="shared" si="8"/>
        <v>664.06271150999987</v>
      </c>
      <c r="AF10" s="388">
        <f t="shared" si="8"/>
        <v>860.24298140000042</v>
      </c>
      <c r="AG10" s="388">
        <f t="shared" si="8"/>
        <v>228.30754743999995</v>
      </c>
      <c r="AH10" s="388">
        <f>AH11+AH12</f>
        <v>461.80415558999994</v>
      </c>
      <c r="AI10" s="388"/>
      <c r="AJ10" s="388"/>
      <c r="AK10" s="355"/>
      <c r="AL10" s="388">
        <f t="shared" si="1"/>
        <v>221.66921505999991</v>
      </c>
      <c r="AM10" s="388">
        <f t="shared" si="2"/>
        <v>216.91843675000015</v>
      </c>
      <c r="AN10" s="388">
        <f t="shared" si="3"/>
        <v>225.4750596999998</v>
      </c>
      <c r="AO10" s="388">
        <f t="shared" si="4"/>
        <v>196.18026989000055</v>
      </c>
      <c r="AP10" s="388">
        <f t="shared" si="5"/>
        <v>228.30754743999995</v>
      </c>
      <c r="AQ10" s="388">
        <f t="shared" si="6"/>
        <v>233.49660814999999</v>
      </c>
      <c r="AR10" s="388"/>
      <c r="AS10" s="388"/>
      <c r="AT10" s="355"/>
      <c r="AU10" s="355"/>
      <c r="AV10" s="355"/>
      <c r="AW10" s="355"/>
      <c r="AX10" s="355"/>
      <c r="AY10" s="355"/>
      <c r="AZ10" s="355"/>
    </row>
    <row r="11" spans="2:52" s="78" customFormat="1" ht="15" customHeight="1" x14ac:dyDescent="0.35">
      <c r="B11" s="155" t="s">
        <v>70</v>
      </c>
      <c r="C11" s="38"/>
      <c r="D11" s="38"/>
      <c r="E11" s="38"/>
      <c r="F11" s="38"/>
      <c r="G11" s="38"/>
      <c r="H11" s="38"/>
      <c r="I11" s="38"/>
      <c r="J11" s="38"/>
      <c r="K11" s="38"/>
      <c r="L11" s="38"/>
      <c r="M11" s="38"/>
      <c r="N11" s="38"/>
      <c r="O11" s="38"/>
      <c r="P11" s="38"/>
      <c r="Q11" s="38"/>
      <c r="R11" s="38"/>
      <c r="S11" s="38"/>
      <c r="T11" s="358">
        <f>T104</f>
        <v>479.97422294400036</v>
      </c>
      <c r="U11" s="358">
        <f>U104</f>
        <v>477.15501070999971</v>
      </c>
      <c r="V11" s="358">
        <f>V104</f>
        <v>471.40043088999994</v>
      </c>
      <c r="W11" s="384">
        <v>531.34928236999997</v>
      </c>
      <c r="X11" s="384">
        <f t="shared" ref="X11:Y11" si="9">X104</f>
        <v>533.24719674000005</v>
      </c>
      <c r="Y11" s="430">
        <f t="shared" si="9"/>
        <v>531.0354769600001</v>
      </c>
      <c r="Z11" s="430">
        <f t="shared" si="0"/>
        <v>511.03362283000047</v>
      </c>
      <c r="AA11" s="430"/>
      <c r="AB11" s="355"/>
      <c r="AC11" s="358">
        <f t="shared" ref="AC11:AG11" si="10">AC104</f>
        <v>134.79908440999995</v>
      </c>
      <c r="AD11" s="430">
        <f t="shared" si="10"/>
        <v>266.21577335000006</v>
      </c>
      <c r="AE11" s="430">
        <f t="shared" si="10"/>
        <v>400.48205887999984</v>
      </c>
      <c r="AF11" s="430">
        <f t="shared" si="10"/>
        <v>511.03362283000047</v>
      </c>
      <c r="AG11" s="430">
        <f t="shared" si="10"/>
        <v>136.25310524999998</v>
      </c>
      <c r="AH11" s="430">
        <f t="shared" ref="AH11" si="11">AH104</f>
        <v>272.60383218999999</v>
      </c>
      <c r="AI11" s="430"/>
      <c r="AJ11" s="430"/>
      <c r="AK11" s="355"/>
      <c r="AL11" s="358">
        <f t="shared" si="1"/>
        <v>134.79908440999995</v>
      </c>
      <c r="AM11" s="358">
        <f t="shared" si="2"/>
        <v>131.41668894000011</v>
      </c>
      <c r="AN11" s="358">
        <f t="shared" si="3"/>
        <v>134.26628552999978</v>
      </c>
      <c r="AO11" s="358">
        <f t="shared" si="4"/>
        <v>110.55156395000063</v>
      </c>
      <c r="AP11" s="358">
        <f t="shared" si="5"/>
        <v>136.25310524999998</v>
      </c>
      <c r="AQ11" s="358">
        <f t="shared" si="6"/>
        <v>136.35072694000002</v>
      </c>
      <c r="AR11" s="358"/>
      <c r="AS11" s="358"/>
      <c r="AT11" s="355"/>
      <c r="AU11" s="355"/>
      <c r="AV11" s="355"/>
      <c r="AW11" s="355"/>
      <c r="AX11" s="355"/>
      <c r="AY11" s="355"/>
      <c r="AZ11" s="355"/>
    </row>
    <row r="12" spans="2:52" s="78" customFormat="1" ht="15" customHeight="1" x14ac:dyDescent="0.35">
      <c r="B12" s="155" t="s">
        <v>75</v>
      </c>
      <c r="C12" s="38"/>
      <c r="D12" s="38"/>
      <c r="E12" s="38"/>
      <c r="F12" s="38"/>
      <c r="G12" s="38"/>
      <c r="H12" s="38"/>
      <c r="I12" s="38"/>
      <c r="J12" s="38"/>
      <c r="K12" s="38"/>
      <c r="L12" s="38"/>
      <c r="M12" s="38"/>
      <c r="N12" s="38"/>
      <c r="O12" s="38"/>
      <c r="P12" s="38"/>
      <c r="Q12" s="38"/>
      <c r="R12" s="38"/>
      <c r="S12" s="38"/>
      <c r="T12" s="358">
        <f>T151</f>
        <v>144.56161519999998</v>
      </c>
      <c r="U12" s="358">
        <f>U151</f>
        <v>154.64185390000003</v>
      </c>
      <c r="V12" s="358">
        <f>V151</f>
        <v>166.48412870999991</v>
      </c>
      <c r="W12" s="384">
        <v>368.87891584999994</v>
      </c>
      <c r="X12" s="384">
        <f t="shared" ref="X12:Y12" si="12">X151</f>
        <v>357.71815039999763</v>
      </c>
      <c r="Y12" s="430">
        <f t="shared" si="12"/>
        <v>348.75822543999988</v>
      </c>
      <c r="Z12" s="430">
        <f t="shared" si="0"/>
        <v>349.20935856999989</v>
      </c>
      <c r="AA12" s="430"/>
      <c r="AB12" s="355"/>
      <c r="AC12" s="358">
        <f t="shared" ref="AC12:AG12" si="13">AC151</f>
        <v>86.870130649999965</v>
      </c>
      <c r="AD12" s="430">
        <f t="shared" si="13"/>
        <v>172.37187846</v>
      </c>
      <c r="AE12" s="430">
        <f t="shared" si="13"/>
        <v>263.58065263000003</v>
      </c>
      <c r="AF12" s="430">
        <f t="shared" si="13"/>
        <v>349.20935856999989</v>
      </c>
      <c r="AG12" s="430">
        <f t="shared" si="13"/>
        <v>92.054442189999975</v>
      </c>
      <c r="AH12" s="430">
        <f t="shared" ref="AH12" si="14">AH151</f>
        <v>189.20032339999992</v>
      </c>
      <c r="AI12" s="430"/>
      <c r="AJ12" s="430"/>
      <c r="AK12" s="355"/>
      <c r="AL12" s="358">
        <f t="shared" si="1"/>
        <v>86.870130649999965</v>
      </c>
      <c r="AM12" s="358">
        <f t="shared" si="2"/>
        <v>85.50174781000004</v>
      </c>
      <c r="AN12" s="358">
        <f t="shared" si="3"/>
        <v>91.208774170000027</v>
      </c>
      <c r="AO12" s="358">
        <f t="shared" si="4"/>
        <v>85.628705939999861</v>
      </c>
      <c r="AP12" s="358">
        <f t="shared" si="5"/>
        <v>92.054442189999975</v>
      </c>
      <c r="AQ12" s="358">
        <f t="shared" si="6"/>
        <v>97.145881209999942</v>
      </c>
      <c r="AR12" s="358"/>
      <c r="AS12" s="358"/>
      <c r="AT12" s="355"/>
      <c r="AU12" s="355"/>
      <c r="AV12" s="355"/>
      <c r="AW12" s="355"/>
      <c r="AX12" s="355"/>
      <c r="AY12" s="355"/>
      <c r="AZ12" s="355"/>
    </row>
    <row r="13" spans="2:52" s="78" customFormat="1" ht="15" customHeight="1" x14ac:dyDescent="0.35">
      <c r="B13" s="215" t="s">
        <v>76</v>
      </c>
      <c r="C13" s="86"/>
      <c r="D13" s="86"/>
      <c r="E13" s="86"/>
      <c r="F13" s="86"/>
      <c r="G13" s="86"/>
      <c r="H13" s="86"/>
      <c r="I13" s="86"/>
      <c r="J13" s="86"/>
      <c r="K13" s="86"/>
      <c r="L13" s="86"/>
      <c r="M13" s="86"/>
      <c r="N13" s="86"/>
      <c r="O13" s="86"/>
      <c r="P13" s="86"/>
      <c r="Q13" s="86"/>
      <c r="R13" s="86"/>
      <c r="S13" s="86"/>
      <c r="T13" s="359">
        <f t="shared" ref="T13:U15" si="15">T209</f>
        <v>205.86059374253691</v>
      </c>
      <c r="U13" s="356">
        <f t="shared" si="15"/>
        <v>365.17240172368054</v>
      </c>
      <c r="V13" s="356">
        <f>V209</f>
        <v>269.61742201450289</v>
      </c>
      <c r="W13" s="356">
        <f>W209</f>
        <v>427.30610275699991</v>
      </c>
      <c r="X13" s="356">
        <f t="shared" ref="X13" si="16">X209</f>
        <v>614.73396487510718</v>
      </c>
      <c r="Y13" s="382">
        <f>Y209</f>
        <v>620.83226478977349</v>
      </c>
      <c r="Z13" s="382">
        <f t="shared" si="0"/>
        <v>730.24716541519206</v>
      </c>
      <c r="AA13" s="382"/>
      <c r="AB13" s="355"/>
      <c r="AC13" s="356">
        <f t="shared" ref="AC13:AG15" si="17">AC209</f>
        <v>251.56997215314814</v>
      </c>
      <c r="AD13" s="382">
        <f t="shared" si="17"/>
        <v>398.24741566787714</v>
      </c>
      <c r="AE13" s="382">
        <f t="shared" si="17"/>
        <v>604.75528236577202</v>
      </c>
      <c r="AF13" s="382">
        <f t="shared" si="17"/>
        <v>730.24716541519206</v>
      </c>
      <c r="AG13" s="382">
        <f t="shared" si="17"/>
        <v>173.07811188171507</v>
      </c>
      <c r="AH13" s="382">
        <f t="shared" ref="AH13" si="18">AH209</f>
        <v>303.31180628098707</v>
      </c>
      <c r="AI13" s="382"/>
      <c r="AJ13" s="382"/>
      <c r="AK13" s="355"/>
      <c r="AL13" s="356">
        <f t="shared" si="1"/>
        <v>251.56997215314814</v>
      </c>
      <c r="AM13" s="356">
        <f t="shared" si="2"/>
        <v>146.67744351472899</v>
      </c>
      <c r="AN13" s="356">
        <f t="shared" si="3"/>
        <v>206.50786669789488</v>
      </c>
      <c r="AO13" s="356">
        <f t="shared" si="4"/>
        <v>125.49188304942004</v>
      </c>
      <c r="AP13" s="356">
        <f t="shared" si="5"/>
        <v>173.07811188171507</v>
      </c>
      <c r="AQ13" s="356">
        <f t="shared" si="6"/>
        <v>130.233694399272</v>
      </c>
      <c r="AR13" s="356"/>
      <c r="AS13" s="356"/>
      <c r="AT13" s="355"/>
      <c r="AU13" s="355"/>
      <c r="AV13" s="355"/>
      <c r="AW13" s="355"/>
      <c r="AX13" s="355"/>
      <c r="AY13" s="355"/>
      <c r="AZ13" s="355"/>
    </row>
    <row r="14" spans="2:52" s="78" customFormat="1" ht="15" customHeight="1" x14ac:dyDescent="0.35">
      <c r="B14" s="155" t="s">
        <v>105</v>
      </c>
      <c r="C14" s="38"/>
      <c r="D14" s="38"/>
      <c r="E14" s="38"/>
      <c r="F14" s="38"/>
      <c r="G14" s="38"/>
      <c r="H14" s="38"/>
      <c r="I14" s="38"/>
      <c r="J14" s="38"/>
      <c r="K14" s="38"/>
      <c r="L14" s="38"/>
      <c r="M14" s="38"/>
      <c r="N14" s="38"/>
      <c r="O14" s="38"/>
      <c r="P14" s="38"/>
      <c r="Q14" s="38"/>
      <c r="R14" s="38"/>
      <c r="S14" s="38"/>
      <c r="T14" s="358">
        <f t="shared" si="15"/>
        <v>199.16847786334878</v>
      </c>
      <c r="U14" s="358">
        <f t="shared" si="15"/>
        <v>313.30332813512592</v>
      </c>
      <c r="V14" s="358">
        <f>V210</f>
        <v>206.76490834686101</v>
      </c>
      <c r="W14" s="357">
        <v>277.25936498599992</v>
      </c>
      <c r="X14" s="357">
        <f t="shared" ref="X14:Y15" si="19">X210</f>
        <v>436.36291479040204</v>
      </c>
      <c r="Y14" s="358">
        <f t="shared" si="19"/>
        <v>437.03235559688341</v>
      </c>
      <c r="Z14" s="358">
        <f t="shared" si="0"/>
        <v>486.09966374441501</v>
      </c>
      <c r="AA14" s="358"/>
      <c r="AB14" s="355"/>
      <c r="AC14" s="358">
        <f t="shared" ref="AC14:AE14" si="20">AC210</f>
        <v>141.97313510911317</v>
      </c>
      <c r="AD14" s="358">
        <f t="shared" si="20"/>
        <v>266.39593659823015</v>
      </c>
      <c r="AE14" s="358">
        <f t="shared" si="20"/>
        <v>385.30710435526902</v>
      </c>
      <c r="AF14" s="358">
        <f t="shared" si="17"/>
        <v>486.09966374441501</v>
      </c>
      <c r="AG14" s="358">
        <f t="shared" si="17"/>
        <v>140.88372712335706</v>
      </c>
      <c r="AH14" s="358">
        <f t="shared" ref="AH14" si="21">AH210</f>
        <v>245.43335308644106</v>
      </c>
      <c r="AI14" s="358"/>
      <c r="AJ14" s="358"/>
      <c r="AK14" s="355"/>
      <c r="AL14" s="358">
        <f t="shared" si="1"/>
        <v>141.97313510911317</v>
      </c>
      <c r="AM14" s="358">
        <f t="shared" si="2"/>
        <v>124.42280148911698</v>
      </c>
      <c r="AN14" s="358">
        <f t="shared" si="3"/>
        <v>118.91116775703887</v>
      </c>
      <c r="AO14" s="358">
        <f t="shared" si="4"/>
        <v>100.79255938914599</v>
      </c>
      <c r="AP14" s="358">
        <f t="shared" si="5"/>
        <v>140.88372712335706</v>
      </c>
      <c r="AQ14" s="358">
        <f t="shared" si="6"/>
        <v>104.549625963084</v>
      </c>
      <c r="AR14" s="358"/>
      <c r="AS14" s="358"/>
      <c r="AT14" s="355"/>
      <c r="AU14" s="355"/>
      <c r="AV14" s="355"/>
      <c r="AW14" s="355"/>
      <c r="AX14" s="355"/>
      <c r="AY14" s="355"/>
      <c r="AZ14" s="355"/>
    </row>
    <row r="15" spans="2:52" s="78" customFormat="1" ht="15" customHeight="1" x14ac:dyDescent="0.35">
      <c r="B15" s="155" t="s">
        <v>106</v>
      </c>
      <c r="C15" s="38"/>
      <c r="D15" s="38"/>
      <c r="E15" s="38"/>
      <c r="F15" s="38"/>
      <c r="G15" s="38"/>
      <c r="H15" s="38"/>
      <c r="I15" s="38"/>
      <c r="J15" s="38"/>
      <c r="K15" s="38"/>
      <c r="L15" s="38"/>
      <c r="M15" s="38"/>
      <c r="N15" s="38"/>
      <c r="O15" s="38"/>
      <c r="P15" s="38"/>
      <c r="Q15" s="38"/>
      <c r="R15" s="38"/>
      <c r="S15" s="38"/>
      <c r="T15" s="358">
        <f t="shared" si="15"/>
        <v>6.6921158791881146</v>
      </c>
      <c r="U15" s="358">
        <f t="shared" si="15"/>
        <v>51.869073588554585</v>
      </c>
      <c r="V15" s="358">
        <f>V211</f>
        <v>62.85251366764188</v>
      </c>
      <c r="W15" s="357">
        <v>150.04673777099998</v>
      </c>
      <c r="X15" s="357">
        <f t="shared" ref="X15" si="22">X211</f>
        <v>178.37105008470508</v>
      </c>
      <c r="Y15" s="358">
        <f t="shared" si="19"/>
        <v>183.79990919289006</v>
      </c>
      <c r="Z15" s="358">
        <f t="shared" si="0"/>
        <v>244.14750167077707</v>
      </c>
      <c r="AA15" s="358"/>
      <c r="AB15" s="355"/>
      <c r="AC15" s="358">
        <f t="shared" ref="AC15:AE15" si="23">AC211</f>
        <v>109.59683704403201</v>
      </c>
      <c r="AD15" s="358">
        <f t="shared" si="23"/>
        <v>131.85147906964701</v>
      </c>
      <c r="AE15" s="358">
        <f t="shared" si="23"/>
        <v>219.44817801050297</v>
      </c>
      <c r="AF15" s="358">
        <f t="shared" si="17"/>
        <v>244.14750167077707</v>
      </c>
      <c r="AG15" s="358">
        <f t="shared" si="17"/>
        <v>32.194384758358012</v>
      </c>
      <c r="AH15" s="358">
        <f t="shared" ref="AH15" si="24">AH211</f>
        <v>57.878453194546012</v>
      </c>
      <c r="AI15" s="358"/>
      <c r="AJ15" s="358"/>
      <c r="AK15" s="355"/>
      <c r="AL15" s="358">
        <f t="shared" si="1"/>
        <v>109.59683704403201</v>
      </c>
      <c r="AM15" s="358">
        <f t="shared" si="2"/>
        <v>22.254642025614999</v>
      </c>
      <c r="AN15" s="358">
        <f t="shared" si="3"/>
        <v>87.596698940855958</v>
      </c>
      <c r="AO15" s="358">
        <f t="shared" si="4"/>
        <v>24.699323660274104</v>
      </c>
      <c r="AP15" s="358">
        <f t="shared" si="5"/>
        <v>32.194384758358012</v>
      </c>
      <c r="AQ15" s="358">
        <f t="shared" si="6"/>
        <v>25.684068436187999</v>
      </c>
      <c r="AR15" s="358"/>
      <c r="AS15" s="358"/>
      <c r="AT15" s="355"/>
      <c r="AU15" s="355"/>
      <c r="AV15" s="355"/>
      <c r="AW15" s="355"/>
      <c r="AX15" s="355"/>
      <c r="AY15" s="355"/>
      <c r="AZ15" s="355"/>
    </row>
    <row r="16" spans="2:52" s="78" customFormat="1" ht="15" customHeight="1" x14ac:dyDescent="0.35">
      <c r="B16" s="83" t="s">
        <v>408</v>
      </c>
      <c r="C16" s="83"/>
      <c r="D16" s="83"/>
      <c r="E16" s="83"/>
      <c r="F16" s="83"/>
      <c r="G16" s="83"/>
      <c r="H16" s="83"/>
      <c r="I16" s="83"/>
      <c r="J16" s="83"/>
      <c r="K16" s="83"/>
      <c r="L16" s="83"/>
      <c r="M16" s="83"/>
      <c r="N16" s="83"/>
      <c r="O16" s="83"/>
      <c r="P16" s="83"/>
      <c r="Q16" s="83"/>
      <c r="R16" s="83"/>
      <c r="S16" s="83"/>
      <c r="T16" s="357">
        <v>348.20759925365371</v>
      </c>
      <c r="U16" s="357">
        <v>370.31603618522763</v>
      </c>
      <c r="V16" s="357">
        <v>384.02908299845524</v>
      </c>
      <c r="W16" s="357">
        <v>490.96946303682802</v>
      </c>
      <c r="X16" s="357">
        <v>521.30860384082712</v>
      </c>
      <c r="Y16" s="357">
        <v>557.767588245963</v>
      </c>
      <c r="Z16" s="357">
        <f t="shared" si="0"/>
        <v>562.85984053602101</v>
      </c>
      <c r="AA16" s="357"/>
      <c r="AB16" s="355"/>
      <c r="AC16" s="357">
        <v>138.76505828625503</v>
      </c>
      <c r="AD16" s="357">
        <v>276.08439405116798</v>
      </c>
      <c r="AE16" s="360">
        <v>417.12187656354803</v>
      </c>
      <c r="AF16" s="360">
        <v>562.85984053602101</v>
      </c>
      <c r="AG16" s="360">
        <v>148.28286267700298</v>
      </c>
      <c r="AH16" s="360">
        <v>285.59231884980699</v>
      </c>
      <c r="AI16" s="360"/>
      <c r="AJ16" s="360"/>
      <c r="AK16" s="355"/>
      <c r="AL16" s="357">
        <f t="shared" si="1"/>
        <v>138.76505828625503</v>
      </c>
      <c r="AM16" s="357">
        <f t="shared" si="2"/>
        <v>137.31933576491295</v>
      </c>
      <c r="AN16" s="357">
        <f t="shared" si="3"/>
        <v>141.03748251238005</v>
      </c>
      <c r="AO16" s="357">
        <f t="shared" si="4"/>
        <v>145.73796397247298</v>
      </c>
      <c r="AP16" s="357">
        <f t="shared" si="5"/>
        <v>148.28286267700298</v>
      </c>
      <c r="AQ16" s="357">
        <f t="shared" si="6"/>
        <v>137.309456172804</v>
      </c>
      <c r="AR16" s="357"/>
      <c r="AS16" s="357"/>
      <c r="AT16" s="355"/>
      <c r="AU16" s="355"/>
      <c r="AV16" s="355"/>
      <c r="AW16" s="355"/>
      <c r="AX16" s="355"/>
      <c r="AY16" s="355"/>
      <c r="AZ16" s="355"/>
    </row>
    <row r="17" spans="2:53" s="78" customFormat="1" ht="15" customHeight="1" x14ac:dyDescent="0.35">
      <c r="B17" s="77" t="s">
        <v>150</v>
      </c>
      <c r="C17" s="77"/>
      <c r="D17" s="77"/>
      <c r="E17" s="77"/>
      <c r="F17" s="77"/>
      <c r="G17" s="77"/>
      <c r="H17" s="77"/>
      <c r="I17" s="77"/>
      <c r="J17" s="77"/>
      <c r="K17" s="77"/>
      <c r="L17" s="77"/>
      <c r="M17" s="77"/>
      <c r="N17" s="77"/>
      <c r="O17" s="77"/>
      <c r="P17" s="77"/>
      <c r="Q17" s="77"/>
      <c r="R17" s="77"/>
      <c r="S17" s="77"/>
      <c r="T17" s="356">
        <v>482.84081513288481</v>
      </c>
      <c r="U17" s="356">
        <v>626.65197314845329</v>
      </c>
      <c r="V17" s="356">
        <v>523.47289861604702</v>
      </c>
      <c r="W17" s="356">
        <v>836.14843194442358</v>
      </c>
      <c r="X17" s="356">
        <v>984.39070817428308</v>
      </c>
      <c r="Y17" s="356">
        <v>942.85837894381916</v>
      </c>
      <c r="Z17" s="356">
        <f t="shared" si="0"/>
        <v>1027.6303062791708</v>
      </c>
      <c r="AA17" s="356"/>
      <c r="AB17" s="355"/>
      <c r="AC17" s="356">
        <v>334.4741289268959</v>
      </c>
      <c r="AD17" s="356">
        <v>560.75067342670479</v>
      </c>
      <c r="AE17" s="382">
        <v>851.69611731222744</v>
      </c>
      <c r="AF17" s="382">
        <v>1027.6303062791708</v>
      </c>
      <c r="AG17" s="382">
        <v>253.10279664471005</v>
      </c>
      <c r="AH17" s="382">
        <v>479.52364302118286</v>
      </c>
      <c r="AI17" s="382"/>
      <c r="AJ17" s="382"/>
      <c r="AK17" s="355"/>
      <c r="AL17" s="356">
        <f t="shared" si="1"/>
        <v>334.4741289268959</v>
      </c>
      <c r="AM17" s="455">
        <v>206</v>
      </c>
      <c r="AN17" s="356">
        <f>AE17-AD17</f>
        <v>290.94544388552265</v>
      </c>
      <c r="AO17" s="356">
        <f>AF17-AE17</f>
        <v>175.93418896694334</v>
      </c>
      <c r="AP17" s="356">
        <f t="shared" si="5"/>
        <v>253.10279664471005</v>
      </c>
      <c r="AQ17" s="356">
        <f t="shared" si="6"/>
        <v>226.42084637647281</v>
      </c>
      <c r="AR17" s="356"/>
      <c r="AS17" s="356"/>
      <c r="AT17" s="355"/>
      <c r="AU17" s="355"/>
      <c r="AV17" s="355"/>
      <c r="AW17" s="355"/>
      <c r="AX17" s="355"/>
      <c r="AY17" s="355"/>
      <c r="AZ17" s="355"/>
    </row>
    <row r="18" spans="2:53" s="78" customFormat="1" ht="15" customHeight="1" x14ac:dyDescent="0.35">
      <c r="B18" s="79"/>
      <c r="C18" s="79"/>
      <c r="D18" s="79"/>
      <c r="E18" s="79"/>
      <c r="F18" s="79"/>
      <c r="G18" s="79"/>
      <c r="H18" s="79"/>
      <c r="I18" s="79"/>
      <c r="J18" s="79"/>
      <c r="K18" s="79"/>
      <c r="L18" s="79"/>
      <c r="M18" s="79"/>
      <c r="N18" s="79"/>
      <c r="O18" s="79"/>
      <c r="P18" s="79"/>
      <c r="Q18" s="79"/>
      <c r="R18" s="79"/>
      <c r="S18" s="79"/>
      <c r="T18" s="355"/>
      <c r="U18" s="355"/>
      <c r="V18" s="355"/>
      <c r="W18" s="355"/>
      <c r="X18" s="355"/>
      <c r="Y18" s="363"/>
      <c r="Z18" s="355"/>
      <c r="AA18" s="355"/>
      <c r="AB18" s="355"/>
      <c r="AC18" s="355"/>
      <c r="AD18" s="355"/>
      <c r="AE18" s="355"/>
      <c r="AF18" s="363"/>
      <c r="AG18" s="355"/>
      <c r="AH18" s="355"/>
      <c r="AI18" s="355"/>
      <c r="AJ18" s="355"/>
      <c r="AK18" s="355"/>
      <c r="AL18" s="355"/>
      <c r="AM18" s="355"/>
      <c r="AN18" s="355"/>
      <c r="AO18" s="355"/>
      <c r="AP18" s="355"/>
      <c r="AQ18" s="355"/>
      <c r="AR18" s="355"/>
      <c r="AS18" s="355"/>
      <c r="AT18" s="355"/>
      <c r="AU18" s="355"/>
      <c r="AV18" s="355"/>
      <c r="AW18" s="355"/>
      <c r="AX18" s="355"/>
      <c r="AY18" s="355"/>
      <c r="AZ18" s="355"/>
    </row>
    <row r="19" spans="2:53" s="78" customFormat="1" ht="15" customHeight="1" x14ac:dyDescent="0.35">
      <c r="B19" s="171" t="s">
        <v>107</v>
      </c>
      <c r="C19" s="171"/>
      <c r="D19" s="171"/>
      <c r="E19" s="171"/>
      <c r="F19" s="171"/>
      <c r="G19" s="171"/>
      <c r="H19" s="171"/>
      <c r="I19" s="171"/>
      <c r="J19" s="171"/>
      <c r="K19" s="171"/>
      <c r="L19" s="171"/>
      <c r="M19" s="171"/>
      <c r="N19" s="171"/>
      <c r="O19" s="171"/>
      <c r="P19" s="171"/>
      <c r="Q19" s="171"/>
      <c r="R19" s="171"/>
      <c r="S19" s="171"/>
      <c r="T19" s="235">
        <v>2018</v>
      </c>
      <c r="U19" s="235">
        <v>2019</v>
      </c>
      <c r="V19" s="235">
        <v>2020</v>
      </c>
      <c r="W19" s="235">
        <v>2021</v>
      </c>
      <c r="X19" s="235">
        <v>2022</v>
      </c>
      <c r="Y19" s="235">
        <v>2023</v>
      </c>
      <c r="Z19" s="238">
        <v>2024</v>
      </c>
      <c r="AA19" s="237">
        <v>2025</v>
      </c>
      <c r="AB19" s="355"/>
      <c r="AC19" s="238" t="s">
        <v>3</v>
      </c>
      <c r="AD19" s="238" t="s">
        <v>4</v>
      </c>
      <c r="AE19" s="238" t="s">
        <v>5</v>
      </c>
      <c r="AF19" s="238">
        <v>2024</v>
      </c>
      <c r="AG19" s="239" t="s">
        <v>282</v>
      </c>
      <c r="AH19" s="239" t="s">
        <v>283</v>
      </c>
      <c r="AI19" s="239" t="s">
        <v>284</v>
      </c>
      <c r="AJ19" s="239">
        <v>2025</v>
      </c>
      <c r="AK19" s="355"/>
      <c r="AL19" s="238" t="s">
        <v>3</v>
      </c>
      <c r="AM19" s="238" t="s">
        <v>17</v>
      </c>
      <c r="AN19" s="238" t="s">
        <v>18</v>
      </c>
      <c r="AO19" s="238" t="s">
        <v>19</v>
      </c>
      <c r="AP19" s="239" t="s">
        <v>282</v>
      </c>
      <c r="AQ19" s="239" t="s">
        <v>285</v>
      </c>
      <c r="AR19" s="239" t="s">
        <v>286</v>
      </c>
      <c r="AS19" s="239" t="s">
        <v>287</v>
      </c>
      <c r="AT19" s="355"/>
      <c r="AU19" s="355"/>
      <c r="AV19" s="355"/>
      <c r="AW19" s="355"/>
      <c r="AX19" s="355"/>
      <c r="AY19" s="355"/>
      <c r="AZ19" s="355"/>
    </row>
    <row r="20" spans="2:53" s="78" customFormat="1" ht="15" customHeight="1" x14ac:dyDescent="0.35">
      <c r="B20" s="96" t="s">
        <v>108</v>
      </c>
      <c r="C20" s="96"/>
      <c r="D20" s="96"/>
      <c r="E20" s="96"/>
      <c r="F20" s="96"/>
      <c r="G20" s="96"/>
      <c r="H20" s="96"/>
      <c r="I20" s="96"/>
      <c r="J20" s="96"/>
      <c r="K20" s="96"/>
      <c r="L20" s="96"/>
      <c r="M20" s="96"/>
      <c r="N20" s="96"/>
      <c r="O20" s="96"/>
      <c r="P20" s="96"/>
      <c r="Q20" s="96"/>
      <c r="R20" s="96"/>
      <c r="S20" s="96"/>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row>
    <row r="21" spans="2:53" s="78" customFormat="1" ht="15" customHeight="1" x14ac:dyDescent="0.35">
      <c r="B21" s="84" t="s">
        <v>434</v>
      </c>
      <c r="C21" s="84"/>
      <c r="D21" s="84"/>
      <c r="E21" s="84"/>
      <c r="F21" s="84"/>
      <c r="G21" s="84"/>
      <c r="H21" s="84"/>
      <c r="I21" s="84"/>
      <c r="J21" s="84"/>
      <c r="K21" s="84"/>
      <c r="L21" s="84"/>
      <c r="M21" s="84"/>
      <c r="N21" s="84"/>
      <c r="O21" s="84"/>
      <c r="P21" s="84"/>
      <c r="Q21" s="84"/>
      <c r="R21" s="84"/>
      <c r="S21" s="84"/>
      <c r="T21" s="357">
        <v>55.620643297215359</v>
      </c>
      <c r="U21" s="357">
        <v>52.131282905250501</v>
      </c>
      <c r="V21" s="357">
        <v>47.022165634960594</v>
      </c>
      <c r="W21" s="357">
        <v>47.052387225404622</v>
      </c>
      <c r="X21" s="357">
        <v>48.315697972653986</v>
      </c>
      <c r="Y21" s="357">
        <v>51.544735266688882</v>
      </c>
      <c r="Z21" s="357">
        <f>AF21</f>
        <v>52.860063100621296</v>
      </c>
      <c r="AA21" s="357"/>
      <c r="AB21" s="355"/>
      <c r="AC21" s="357">
        <v>12.384080421472198</v>
      </c>
      <c r="AD21" s="361">
        <v>25.79604265797715</v>
      </c>
      <c r="AE21" s="361">
        <v>38.315647507968059</v>
      </c>
      <c r="AF21" s="361">
        <v>52.860063100621296</v>
      </c>
      <c r="AG21" s="361">
        <v>12.705158112994324</v>
      </c>
      <c r="AH21" s="361">
        <v>25.328057951348953</v>
      </c>
      <c r="AI21" s="361"/>
      <c r="AJ21" s="361"/>
      <c r="AK21" s="355"/>
      <c r="AL21" s="357">
        <f>AC21</f>
        <v>12.384080421472198</v>
      </c>
      <c r="AM21" s="357">
        <f t="shared" ref="AM21:AO22" si="25">AD21-AC21</f>
        <v>13.411962236504952</v>
      </c>
      <c r="AN21" s="357">
        <f t="shared" si="25"/>
        <v>12.519604849990909</v>
      </c>
      <c r="AO21" s="357">
        <f t="shared" si="25"/>
        <v>14.544415592653237</v>
      </c>
      <c r="AP21" s="357">
        <f>AG21</f>
        <v>12.705158112994324</v>
      </c>
      <c r="AQ21" s="357">
        <f>AH21-AG21</f>
        <v>12.622899838354629</v>
      </c>
      <c r="AR21" s="357"/>
      <c r="AS21" s="357"/>
      <c r="AT21" s="355"/>
      <c r="AU21" s="355"/>
      <c r="AV21" s="355"/>
      <c r="AW21" s="355"/>
      <c r="AX21" s="355"/>
      <c r="AY21" s="355"/>
      <c r="AZ21" s="355"/>
    </row>
    <row r="22" spans="2:53" s="78" customFormat="1" ht="15" customHeight="1" x14ac:dyDescent="0.35">
      <c r="B22" s="85" t="s">
        <v>435</v>
      </c>
      <c r="C22" s="85"/>
      <c r="D22" s="85"/>
      <c r="E22" s="85"/>
      <c r="F22" s="85"/>
      <c r="G22" s="85"/>
      <c r="H22" s="85"/>
      <c r="I22" s="85"/>
      <c r="J22" s="85"/>
      <c r="K22" s="85"/>
      <c r="L22" s="85"/>
      <c r="M22" s="85"/>
      <c r="N22" s="85"/>
      <c r="O22" s="85"/>
      <c r="P22" s="85"/>
      <c r="Q22" s="85"/>
      <c r="R22" s="85"/>
      <c r="S22" s="85"/>
      <c r="T22" s="357">
        <v>207.27118392716397</v>
      </c>
      <c r="U22" s="357">
        <v>197.6434654601226</v>
      </c>
      <c r="V22" s="357">
        <v>189.70888290345903</v>
      </c>
      <c r="W22" s="357">
        <v>187.34881194976037</v>
      </c>
      <c r="X22" s="357">
        <v>202.5181892081408</v>
      </c>
      <c r="Y22" s="357">
        <v>214.29099056443417</v>
      </c>
      <c r="Z22" s="357">
        <f>AF22</f>
        <v>225.73599419722481</v>
      </c>
      <c r="AA22" s="357"/>
      <c r="AB22" s="355"/>
      <c r="AC22" s="357">
        <v>55.181583991277975</v>
      </c>
      <c r="AD22" s="361">
        <v>109.2970604243754</v>
      </c>
      <c r="AE22" s="361">
        <v>161.70362701791126</v>
      </c>
      <c r="AF22" s="361">
        <v>225.73599419722481</v>
      </c>
      <c r="AG22" s="361">
        <v>55.385887659644496</v>
      </c>
      <c r="AH22" s="361">
        <v>111.81567561375594</v>
      </c>
      <c r="AI22" s="361"/>
      <c r="AJ22" s="361"/>
      <c r="AK22" s="355"/>
      <c r="AL22" s="357">
        <f>AC22</f>
        <v>55.181583991277975</v>
      </c>
      <c r="AM22" s="357">
        <f t="shared" si="25"/>
        <v>54.115476433097427</v>
      </c>
      <c r="AN22" s="357">
        <f t="shared" si="25"/>
        <v>52.406566593535857</v>
      </c>
      <c r="AO22" s="357">
        <f t="shared" si="25"/>
        <v>64.032367179313553</v>
      </c>
      <c r="AP22" s="357">
        <f>AG22</f>
        <v>55.385887659644496</v>
      </c>
      <c r="AQ22" s="357">
        <f>AH22-AG22</f>
        <v>56.429787954111447</v>
      </c>
      <c r="AR22" s="357"/>
      <c r="AS22" s="357"/>
      <c r="AT22" s="355"/>
      <c r="AU22" s="355"/>
      <c r="AV22" s="355"/>
      <c r="AW22" s="355"/>
      <c r="AX22" s="355"/>
      <c r="AY22" s="355"/>
      <c r="AZ22" s="355"/>
    </row>
    <row r="23" spans="2:53" s="78" customFormat="1" ht="15" customHeight="1" x14ac:dyDescent="0.35">
      <c r="B23" s="85"/>
      <c r="C23" s="85"/>
      <c r="D23" s="85"/>
      <c r="E23" s="85"/>
      <c r="F23" s="85"/>
      <c r="G23" s="85"/>
      <c r="H23" s="85"/>
      <c r="I23" s="85"/>
      <c r="J23" s="85"/>
      <c r="K23" s="85"/>
      <c r="L23" s="85"/>
      <c r="M23" s="85"/>
      <c r="N23" s="85"/>
      <c r="O23" s="85"/>
      <c r="P23" s="85"/>
      <c r="Q23" s="85"/>
      <c r="R23" s="85"/>
      <c r="S23" s="8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row>
    <row r="24" spans="2:53" s="78" customFormat="1" ht="15" customHeight="1" x14ac:dyDescent="0.35">
      <c r="B24" s="171" t="s">
        <v>109</v>
      </c>
      <c r="C24" s="171"/>
      <c r="D24" s="171"/>
      <c r="E24" s="171"/>
      <c r="F24" s="171"/>
      <c r="G24" s="171"/>
      <c r="H24" s="171"/>
      <c r="I24" s="171"/>
      <c r="J24" s="171"/>
      <c r="K24" s="171"/>
      <c r="L24" s="171"/>
      <c r="M24" s="171"/>
      <c r="N24" s="171"/>
      <c r="O24" s="171"/>
      <c r="P24" s="171"/>
      <c r="Q24" s="171"/>
      <c r="R24" s="171"/>
      <c r="S24" s="171"/>
      <c r="T24" s="235">
        <v>2018</v>
      </c>
      <c r="U24" s="235">
        <v>2019</v>
      </c>
      <c r="V24" s="235">
        <v>2020</v>
      </c>
      <c r="W24" s="235">
        <v>2021</v>
      </c>
      <c r="X24" s="235">
        <v>2022</v>
      </c>
      <c r="Y24" s="235">
        <v>2023</v>
      </c>
      <c r="Z24" s="238">
        <v>2024</v>
      </c>
      <c r="AA24" s="237">
        <v>2025</v>
      </c>
      <c r="AB24" s="355"/>
      <c r="AC24" s="238" t="s">
        <v>3</v>
      </c>
      <c r="AD24" s="238" t="s">
        <v>4</v>
      </c>
      <c r="AE24" s="238" t="s">
        <v>5</v>
      </c>
      <c r="AF24" s="238">
        <v>2024</v>
      </c>
      <c r="AG24" s="239" t="s">
        <v>282</v>
      </c>
      <c r="AH24" s="239" t="s">
        <v>283</v>
      </c>
      <c r="AI24" s="239" t="s">
        <v>284</v>
      </c>
      <c r="AJ24" s="239">
        <v>2025</v>
      </c>
      <c r="AK24" s="355"/>
      <c r="AL24" s="238" t="s">
        <v>3</v>
      </c>
      <c r="AM24" s="238" t="s">
        <v>17</v>
      </c>
      <c r="AN24" s="238" t="s">
        <v>18</v>
      </c>
      <c r="AO24" s="238" t="s">
        <v>19</v>
      </c>
      <c r="AP24" s="239" t="s">
        <v>282</v>
      </c>
      <c r="AQ24" s="239" t="s">
        <v>285</v>
      </c>
      <c r="AR24" s="239" t="s">
        <v>286</v>
      </c>
      <c r="AS24" s="239" t="s">
        <v>287</v>
      </c>
      <c r="AT24" s="355"/>
      <c r="AU24" s="355"/>
      <c r="AV24" s="355"/>
      <c r="AW24" s="355"/>
      <c r="AX24" s="355"/>
      <c r="AY24" s="355"/>
      <c r="AZ24" s="355"/>
    </row>
    <row r="25" spans="2:53" s="78" customFormat="1" ht="15" customHeight="1" x14ac:dyDescent="0.35">
      <c r="B25" s="86" t="s">
        <v>110</v>
      </c>
      <c r="C25" s="86"/>
      <c r="D25" s="86"/>
      <c r="E25" s="86"/>
      <c r="F25" s="86"/>
      <c r="G25" s="86"/>
      <c r="H25" s="86"/>
      <c r="I25" s="86"/>
      <c r="J25" s="86"/>
      <c r="K25" s="86"/>
      <c r="L25" s="86"/>
      <c r="M25" s="86"/>
      <c r="N25" s="86"/>
      <c r="O25" s="86"/>
      <c r="P25" s="86"/>
      <c r="Q25" s="86"/>
      <c r="R25" s="86"/>
      <c r="S25" s="86"/>
      <c r="T25" s="356">
        <v>501.27418636730613</v>
      </c>
      <c r="U25" s="356">
        <v>910.75385095474621</v>
      </c>
      <c r="V25" s="356">
        <v>618.96521191624515</v>
      </c>
      <c r="W25" s="356">
        <v>749.31433690701556</v>
      </c>
      <c r="X25" s="356">
        <v>837.88881594595102</v>
      </c>
      <c r="Y25" s="356">
        <v>977.63164201660811</v>
      </c>
      <c r="Z25" s="356">
        <f t="shared" ref="Z25:Z32" si="26">AF25</f>
        <v>936.21370928935141</v>
      </c>
      <c r="AA25" s="356"/>
      <c r="AB25" s="355"/>
      <c r="AC25" s="356">
        <v>210.26748174503911</v>
      </c>
      <c r="AD25" s="468">
        <v>441.20112692354257</v>
      </c>
      <c r="AE25" s="468">
        <v>666.62513653670806</v>
      </c>
      <c r="AF25" s="468">
        <v>936.21370928935141</v>
      </c>
      <c r="AG25" s="468">
        <v>192.09288583808356</v>
      </c>
      <c r="AH25" s="468">
        <v>443.83590145532509</v>
      </c>
      <c r="AI25" s="468"/>
      <c r="AJ25" s="468"/>
      <c r="AK25" s="355"/>
      <c r="AL25" s="356">
        <f t="shared" ref="AL25:AL32" si="27">AC25</f>
        <v>210.26748174503911</v>
      </c>
      <c r="AM25" s="356">
        <f t="shared" ref="AM25:AO32" si="28">AD25-AC25</f>
        <v>230.93364517850347</v>
      </c>
      <c r="AN25" s="356">
        <f t="shared" si="28"/>
        <v>225.42400961316548</v>
      </c>
      <c r="AO25" s="356">
        <f t="shared" si="28"/>
        <v>269.58857275264336</v>
      </c>
      <c r="AP25" s="356">
        <f t="shared" ref="AP25:AP32" si="29">AG25</f>
        <v>192.09288583808356</v>
      </c>
      <c r="AQ25" s="356">
        <f>AH25-AG25</f>
        <v>251.74301561724153</v>
      </c>
      <c r="AR25" s="356"/>
      <c r="AS25" s="356"/>
      <c r="AT25" s="355"/>
      <c r="AU25" s="355"/>
      <c r="AV25" s="355"/>
      <c r="AW25" s="355"/>
      <c r="AX25" s="355"/>
      <c r="AY25" s="355"/>
      <c r="AZ25" s="355"/>
    </row>
    <row r="26" spans="2:53" s="78" customFormat="1" ht="15" customHeight="1" x14ac:dyDescent="0.35">
      <c r="B26" s="84" t="s">
        <v>70</v>
      </c>
      <c r="C26" s="84"/>
      <c r="D26" s="84"/>
      <c r="E26" s="84"/>
      <c r="F26" s="84"/>
      <c r="G26" s="84"/>
      <c r="H26" s="84"/>
      <c r="I26" s="84"/>
      <c r="J26" s="84"/>
      <c r="K26" s="84"/>
      <c r="L26" s="84"/>
      <c r="M26" s="84"/>
      <c r="N26" s="84"/>
      <c r="O26" s="84"/>
      <c r="P26" s="84"/>
      <c r="Q26" s="84"/>
      <c r="R26" s="84"/>
      <c r="S26" s="84"/>
      <c r="T26" s="357">
        <v>242.76451525000019</v>
      </c>
      <c r="U26" s="357">
        <v>270.38201271000003</v>
      </c>
      <c r="V26" s="357">
        <v>274.81396456000039</v>
      </c>
      <c r="W26" s="357">
        <v>290.89208916000308</v>
      </c>
      <c r="X26" s="357">
        <v>314.92282069000601</v>
      </c>
      <c r="Y26" s="357">
        <v>384.42564498000132</v>
      </c>
      <c r="Z26" s="357">
        <f t="shared" si="26"/>
        <v>420.05643557001622</v>
      </c>
      <c r="AA26" s="357"/>
      <c r="AB26" s="355"/>
      <c r="AC26" s="357">
        <v>96.516682259999996</v>
      </c>
      <c r="AD26" s="361">
        <v>199.92669529999921</v>
      </c>
      <c r="AE26" s="361">
        <v>298.46471434000006</v>
      </c>
      <c r="AF26" s="361">
        <v>420.05643557001622</v>
      </c>
      <c r="AG26" s="361">
        <v>79.37080769999946</v>
      </c>
      <c r="AH26" s="361">
        <v>179.98919835999931</v>
      </c>
      <c r="AI26" s="361"/>
      <c r="AJ26" s="361"/>
      <c r="AK26" s="355"/>
      <c r="AL26" s="357">
        <f t="shared" si="27"/>
        <v>96.516682259999996</v>
      </c>
      <c r="AM26" s="357">
        <f t="shared" si="28"/>
        <v>103.41001303999921</v>
      </c>
      <c r="AN26" s="357">
        <f t="shared" si="28"/>
        <v>98.538019040000847</v>
      </c>
      <c r="AO26" s="357">
        <f t="shared" si="28"/>
        <v>121.59172123001616</v>
      </c>
      <c r="AP26" s="357">
        <f t="shared" si="29"/>
        <v>79.37080769999946</v>
      </c>
      <c r="AQ26" s="357">
        <f t="shared" ref="AQ26:AQ32" si="30">AH26-AG26</f>
        <v>100.61839065999985</v>
      </c>
      <c r="AR26" s="357"/>
      <c r="AS26" s="357"/>
      <c r="AT26" s="355"/>
      <c r="AU26" s="355"/>
      <c r="AV26" s="355"/>
      <c r="AW26" s="355"/>
      <c r="AX26" s="355"/>
      <c r="AY26" s="355"/>
      <c r="AZ26" s="355"/>
    </row>
    <row r="27" spans="2:53" s="78" customFormat="1" ht="15" customHeight="1" x14ac:dyDescent="0.35">
      <c r="B27" s="85" t="s">
        <v>75</v>
      </c>
      <c r="C27" s="85"/>
      <c r="D27" s="85"/>
      <c r="E27" s="85"/>
      <c r="F27" s="85"/>
      <c r="G27" s="85"/>
      <c r="H27" s="85"/>
      <c r="I27" s="85"/>
      <c r="J27" s="85"/>
      <c r="K27" s="85"/>
      <c r="L27" s="85"/>
      <c r="M27" s="85"/>
      <c r="N27" s="85"/>
      <c r="O27" s="85"/>
      <c r="P27" s="85"/>
      <c r="Q27" s="85"/>
      <c r="R27" s="85"/>
      <c r="S27" s="85"/>
      <c r="T27" s="357">
        <v>33.158020660000005</v>
      </c>
      <c r="U27" s="357">
        <v>39.118584269999999</v>
      </c>
      <c r="V27" s="357">
        <v>43.134613180000009</v>
      </c>
      <c r="W27" s="357">
        <v>121.18995915000001</v>
      </c>
      <c r="X27" s="357">
        <v>156.96476917000001</v>
      </c>
      <c r="Y27" s="357">
        <v>178.8953444</v>
      </c>
      <c r="Z27" s="357">
        <f t="shared" si="26"/>
        <v>155.30942186999999</v>
      </c>
      <c r="AA27" s="357"/>
      <c r="AB27" s="355"/>
      <c r="AC27" s="357">
        <v>32.407482680000001</v>
      </c>
      <c r="AD27" s="361">
        <v>74.162362789999989</v>
      </c>
      <c r="AE27" s="361">
        <v>109.20861144999998</v>
      </c>
      <c r="AF27" s="361">
        <v>155.30942186999999</v>
      </c>
      <c r="AG27" s="361">
        <v>38.161375889999988</v>
      </c>
      <c r="AH27" s="361">
        <v>80.88689544999994</v>
      </c>
      <c r="AI27" s="361"/>
      <c r="AJ27" s="361"/>
      <c r="AK27" s="355"/>
      <c r="AL27" s="357">
        <f t="shared" si="27"/>
        <v>32.407482680000001</v>
      </c>
      <c r="AM27" s="357">
        <f t="shared" si="28"/>
        <v>41.754880109999988</v>
      </c>
      <c r="AN27" s="357">
        <f t="shared" si="28"/>
        <v>35.046248659999989</v>
      </c>
      <c r="AO27" s="357">
        <f t="shared" si="28"/>
        <v>46.100810420000016</v>
      </c>
      <c r="AP27" s="357">
        <f t="shared" si="29"/>
        <v>38.161375889999988</v>
      </c>
      <c r="AQ27" s="357">
        <f t="shared" si="30"/>
        <v>42.725519559999952</v>
      </c>
      <c r="AR27" s="357"/>
      <c r="AS27" s="357"/>
      <c r="AT27" s="355"/>
      <c r="AU27" s="355"/>
      <c r="AV27" s="355"/>
      <c r="AW27" s="355"/>
      <c r="AX27" s="355"/>
      <c r="AY27" s="355"/>
      <c r="AZ27" s="355"/>
    </row>
    <row r="28" spans="2:53" s="78" customFormat="1" ht="15" customHeight="1" x14ac:dyDescent="0.35">
      <c r="B28" s="85" t="s">
        <v>76</v>
      </c>
      <c r="C28" s="85"/>
      <c r="D28" s="85"/>
      <c r="E28" s="85"/>
      <c r="F28" s="85"/>
      <c r="G28" s="85"/>
      <c r="H28" s="85"/>
      <c r="I28" s="85"/>
      <c r="J28" s="85"/>
      <c r="K28" s="85"/>
      <c r="L28" s="85"/>
      <c r="M28" s="85"/>
      <c r="N28" s="85"/>
      <c r="O28" s="85"/>
      <c r="P28" s="85"/>
      <c r="Q28" s="85"/>
      <c r="R28" s="85"/>
      <c r="S28" s="85"/>
      <c r="T28" s="357">
        <v>225.35165045730594</v>
      </c>
      <c r="U28" s="357">
        <v>601.25325397474626</v>
      </c>
      <c r="V28" s="357">
        <v>301.01663417624479</v>
      </c>
      <c r="W28" s="357">
        <v>337.23228859701243</v>
      </c>
      <c r="X28" s="357">
        <v>366.00122608594501</v>
      </c>
      <c r="Y28" s="357">
        <v>414.31065263660679</v>
      </c>
      <c r="Z28" s="357">
        <f t="shared" si="26"/>
        <v>360.84785184933514</v>
      </c>
      <c r="AA28" s="357"/>
      <c r="AB28" s="355"/>
      <c r="AC28" s="357">
        <v>81.343316805039109</v>
      </c>
      <c r="AD28" s="361">
        <v>167.11206883354336</v>
      </c>
      <c r="AE28" s="361">
        <v>258.95181074670802</v>
      </c>
      <c r="AF28" s="361">
        <v>360.84785184933514</v>
      </c>
      <c r="AG28" s="361">
        <v>74.560702248084112</v>
      </c>
      <c r="AH28" s="361">
        <v>182.95980764532584</v>
      </c>
      <c r="AI28" s="361"/>
      <c r="AJ28" s="361"/>
      <c r="AK28" s="355"/>
      <c r="AL28" s="357">
        <f t="shared" si="27"/>
        <v>81.343316805039109</v>
      </c>
      <c r="AM28" s="357">
        <f t="shared" si="28"/>
        <v>85.768752028504252</v>
      </c>
      <c r="AN28" s="357">
        <f t="shared" si="28"/>
        <v>91.839741913164659</v>
      </c>
      <c r="AO28" s="357">
        <f t="shared" si="28"/>
        <v>101.89604110262712</v>
      </c>
      <c r="AP28" s="357">
        <f t="shared" si="29"/>
        <v>74.560702248084112</v>
      </c>
      <c r="AQ28" s="357">
        <f t="shared" si="30"/>
        <v>108.39910539724173</v>
      </c>
      <c r="AR28" s="357"/>
      <c r="AS28" s="357"/>
      <c r="AT28" s="355"/>
      <c r="AU28" s="355"/>
      <c r="AV28" s="355"/>
      <c r="AW28" s="355"/>
      <c r="AX28" s="355"/>
      <c r="AY28" s="355"/>
      <c r="AZ28" s="355"/>
    </row>
    <row r="29" spans="2:53" s="78" customFormat="1" ht="15" customHeight="1" x14ac:dyDescent="0.35">
      <c r="B29" s="197" t="s">
        <v>401</v>
      </c>
      <c r="C29" s="197"/>
      <c r="D29" s="197"/>
      <c r="E29" s="197"/>
      <c r="F29" s="197"/>
      <c r="G29" s="197"/>
      <c r="H29" s="197"/>
      <c r="I29" s="197"/>
      <c r="J29" s="197"/>
      <c r="K29" s="197"/>
      <c r="L29" s="197"/>
      <c r="M29" s="197"/>
      <c r="N29" s="197"/>
      <c r="O29" s="197"/>
      <c r="P29" s="197"/>
      <c r="Q29" s="197"/>
      <c r="R29" s="197"/>
      <c r="S29" s="197"/>
      <c r="T29" s="358">
        <v>151.96219057611219</v>
      </c>
      <c r="U29" s="357">
        <v>16.309822091181399</v>
      </c>
      <c r="V29" s="357">
        <v>11.623443739636221</v>
      </c>
      <c r="W29" s="357">
        <v>21.561695126444608</v>
      </c>
      <c r="X29" s="357">
        <v>26.105780600172359</v>
      </c>
      <c r="Y29" s="357">
        <v>24.035775138161778</v>
      </c>
      <c r="Z29" s="357">
        <f t="shared" si="26"/>
        <v>28.334929830963929</v>
      </c>
      <c r="AA29" s="357"/>
      <c r="AB29" s="355"/>
      <c r="AC29" s="357">
        <v>4.1627480755696498</v>
      </c>
      <c r="AD29" s="361">
        <v>7.9661661725725406</v>
      </c>
      <c r="AE29" s="361">
        <v>12.535566079923731</v>
      </c>
      <c r="AF29" s="361">
        <v>28.334929830963929</v>
      </c>
      <c r="AG29" s="361">
        <v>3.3047140581982997</v>
      </c>
      <c r="AH29" s="361">
        <v>8.6979460969482307</v>
      </c>
      <c r="AI29" s="361"/>
      <c r="AJ29" s="361"/>
      <c r="AK29" s="355"/>
      <c r="AL29" s="357">
        <f t="shared" si="27"/>
        <v>4.1627480755696498</v>
      </c>
      <c r="AM29" s="357">
        <f t="shared" si="28"/>
        <v>3.8034180970028908</v>
      </c>
      <c r="AN29" s="357">
        <f t="shared" si="28"/>
        <v>4.5693999073511904</v>
      </c>
      <c r="AO29" s="357">
        <f t="shared" si="28"/>
        <v>15.799363751040199</v>
      </c>
      <c r="AP29" s="357">
        <f t="shared" si="29"/>
        <v>3.3047140581982997</v>
      </c>
      <c r="AQ29" s="357">
        <f t="shared" si="30"/>
        <v>5.3932320387499306</v>
      </c>
      <c r="AR29" s="357"/>
      <c r="AS29" s="357"/>
      <c r="AT29" s="355"/>
      <c r="AU29" s="355"/>
      <c r="AV29" s="355"/>
      <c r="AW29" s="355"/>
      <c r="AX29" s="355"/>
      <c r="AY29" s="355"/>
      <c r="AZ29" s="355"/>
    </row>
    <row r="30" spans="2:53" s="78" customFormat="1" ht="15" customHeight="1" x14ac:dyDescent="0.35">
      <c r="B30" s="197" t="s">
        <v>400</v>
      </c>
      <c r="C30" s="197"/>
      <c r="D30" s="197"/>
      <c r="E30" s="197"/>
      <c r="F30" s="197"/>
      <c r="G30" s="197"/>
      <c r="H30" s="197"/>
      <c r="I30" s="197"/>
      <c r="J30" s="197"/>
      <c r="K30" s="197"/>
      <c r="L30" s="197"/>
      <c r="M30" s="197"/>
      <c r="N30" s="197"/>
      <c r="O30" s="197"/>
      <c r="P30" s="197"/>
      <c r="Q30" s="197"/>
      <c r="R30" s="197"/>
      <c r="S30" s="197"/>
      <c r="T30" s="358">
        <v>73.389459881193758</v>
      </c>
      <c r="U30" s="357">
        <v>584.94343188356481</v>
      </c>
      <c r="V30" s="357">
        <v>289.39319043660856</v>
      </c>
      <c r="W30" s="357">
        <v>315.67059347056784</v>
      </c>
      <c r="X30" s="357">
        <v>339.89544548577265</v>
      </c>
      <c r="Y30" s="357">
        <v>390.27487749844499</v>
      </c>
      <c r="Z30" s="357">
        <f t="shared" si="26"/>
        <v>332.51292201837123</v>
      </c>
      <c r="AA30" s="357"/>
      <c r="AB30" s="230"/>
      <c r="AC30" s="357">
        <v>77.180568729469456</v>
      </c>
      <c r="AD30" s="361">
        <v>159.14590266097082</v>
      </c>
      <c r="AE30" s="361">
        <v>246.41624466678428</v>
      </c>
      <c r="AF30" s="361">
        <v>332.51292201837123</v>
      </c>
      <c r="AG30" s="361">
        <v>71.255988189885812</v>
      </c>
      <c r="AH30" s="361">
        <v>174.2618615483776</v>
      </c>
      <c r="AI30" s="361"/>
      <c r="AJ30" s="361"/>
      <c r="AK30" s="230"/>
      <c r="AL30" s="357">
        <f t="shared" si="27"/>
        <v>77.180568729469456</v>
      </c>
      <c r="AM30" s="357">
        <f t="shared" si="28"/>
        <v>81.965333931501362</v>
      </c>
      <c r="AN30" s="357">
        <f t="shared" si="28"/>
        <v>87.270342005813461</v>
      </c>
      <c r="AO30" s="357">
        <f t="shared" si="28"/>
        <v>86.096677351586948</v>
      </c>
      <c r="AP30" s="357">
        <f t="shared" si="29"/>
        <v>71.255988189885812</v>
      </c>
      <c r="AQ30" s="357">
        <f t="shared" si="30"/>
        <v>103.00587335849178</v>
      </c>
      <c r="AR30" s="357"/>
      <c r="AS30" s="357"/>
      <c r="AT30" s="230"/>
      <c r="AU30" s="230"/>
      <c r="AV30" s="230"/>
      <c r="AW30" s="230"/>
      <c r="AX30" s="230"/>
      <c r="AY30" s="230"/>
      <c r="AZ30" s="230"/>
      <c r="BA30"/>
    </row>
    <row r="31" spans="2:53" s="78" customFormat="1" ht="15" customHeight="1" x14ac:dyDescent="0.35">
      <c r="B31" s="198" t="s">
        <v>111</v>
      </c>
      <c r="C31" s="197"/>
      <c r="D31" s="197"/>
      <c r="E31" s="197"/>
      <c r="F31" s="197"/>
      <c r="G31" s="197"/>
      <c r="H31" s="197"/>
      <c r="I31" s="197"/>
      <c r="J31" s="197"/>
      <c r="K31" s="197"/>
      <c r="L31" s="197"/>
      <c r="M31" s="197"/>
      <c r="N31" s="197"/>
      <c r="O31" s="197"/>
      <c r="P31" s="197"/>
      <c r="Q31" s="197"/>
      <c r="R31" s="197"/>
      <c r="S31" s="197"/>
      <c r="T31" s="358"/>
      <c r="U31" s="357">
        <v>130.2688554550038</v>
      </c>
      <c r="V31" s="357">
        <v>116.05314769528854</v>
      </c>
      <c r="W31" s="360">
        <v>150.56180290190017</v>
      </c>
      <c r="X31" s="360">
        <v>257.41627992880694</v>
      </c>
      <c r="Y31" s="360">
        <v>283.75160854258883</v>
      </c>
      <c r="Z31" s="360">
        <f t="shared" si="26"/>
        <v>228.98601304535126</v>
      </c>
      <c r="AA31" s="360"/>
      <c r="AB31" s="230"/>
      <c r="AC31" s="357">
        <v>53.901657649062997</v>
      </c>
      <c r="AD31" s="360">
        <v>114.35747478517737</v>
      </c>
      <c r="AE31" s="360">
        <v>171.75554864506921</v>
      </c>
      <c r="AF31" s="360">
        <v>228.98601304535126</v>
      </c>
      <c r="AG31" s="360">
        <v>50.064447317605563</v>
      </c>
      <c r="AH31" s="360">
        <v>97.889973968793427</v>
      </c>
      <c r="AI31" s="360"/>
      <c r="AJ31" s="360"/>
      <c r="AK31" s="230"/>
      <c r="AL31" s="360">
        <f t="shared" si="27"/>
        <v>53.901657649062997</v>
      </c>
      <c r="AM31" s="360">
        <f t="shared" si="28"/>
        <v>60.455817136114376</v>
      </c>
      <c r="AN31" s="360">
        <f t="shared" si="28"/>
        <v>57.398073859891838</v>
      </c>
      <c r="AO31" s="360">
        <f t="shared" si="28"/>
        <v>57.230464400282045</v>
      </c>
      <c r="AP31" s="360">
        <f t="shared" si="29"/>
        <v>50.064447317605563</v>
      </c>
      <c r="AQ31" s="360">
        <f t="shared" si="30"/>
        <v>47.825526651187865</v>
      </c>
      <c r="AR31" s="360"/>
      <c r="AS31" s="360"/>
      <c r="AT31" s="230"/>
      <c r="AU31" s="230"/>
      <c r="AV31" s="230"/>
      <c r="AW31" s="230"/>
      <c r="AX31" s="230"/>
      <c r="AY31" s="230"/>
      <c r="AZ31" s="230"/>
      <c r="BA31"/>
    </row>
    <row r="32" spans="2:53" s="78" customFormat="1" ht="15" customHeight="1" x14ac:dyDescent="0.35">
      <c r="B32" s="198" t="s">
        <v>112</v>
      </c>
      <c r="C32" s="197"/>
      <c r="D32" s="197"/>
      <c r="E32" s="197"/>
      <c r="F32" s="197"/>
      <c r="G32" s="197"/>
      <c r="H32" s="197"/>
      <c r="I32" s="197"/>
      <c r="J32" s="197"/>
      <c r="K32" s="197"/>
      <c r="L32" s="197"/>
      <c r="M32" s="197"/>
      <c r="N32" s="197"/>
      <c r="O32" s="197"/>
      <c r="P32" s="197"/>
      <c r="Q32" s="197"/>
      <c r="R32" s="197"/>
      <c r="S32" s="197"/>
      <c r="T32" s="358">
        <v>73</v>
      </c>
      <c r="U32" s="361">
        <v>454.67457642856101</v>
      </c>
      <c r="V32" s="357">
        <v>173.34004274132002</v>
      </c>
      <c r="W32" s="360">
        <v>165.10879056866767</v>
      </c>
      <c r="X32" s="360">
        <v>82.479165556965725</v>
      </c>
      <c r="Y32" s="360">
        <v>105.52326895585617</v>
      </c>
      <c r="Z32" s="360">
        <f t="shared" si="26"/>
        <v>103.52690897301999</v>
      </c>
      <c r="AA32" s="360"/>
      <c r="AB32" s="230"/>
      <c r="AC32" s="357">
        <v>23.278911080406459</v>
      </c>
      <c r="AD32" s="360">
        <v>44.788427875793438</v>
      </c>
      <c r="AE32" s="360">
        <v>74.660696021715111</v>
      </c>
      <c r="AF32" s="360">
        <v>103.52690897301999</v>
      </c>
      <c r="AG32" s="360">
        <v>21.191540872280257</v>
      </c>
      <c r="AH32" s="360">
        <v>76.371887579584183</v>
      </c>
      <c r="AI32" s="360"/>
      <c r="AJ32" s="360"/>
      <c r="AK32" s="230"/>
      <c r="AL32" s="360">
        <f t="shared" si="27"/>
        <v>23.278911080406459</v>
      </c>
      <c r="AM32" s="360">
        <f t="shared" si="28"/>
        <v>21.509516795386979</v>
      </c>
      <c r="AN32" s="360">
        <f t="shared" si="28"/>
        <v>29.872268145921673</v>
      </c>
      <c r="AO32" s="360">
        <f t="shared" si="28"/>
        <v>28.866212951304874</v>
      </c>
      <c r="AP32" s="360">
        <f t="shared" si="29"/>
        <v>21.191540872280257</v>
      </c>
      <c r="AQ32" s="360">
        <f t="shared" si="30"/>
        <v>55.180346707303926</v>
      </c>
      <c r="AR32" s="360"/>
      <c r="AS32" s="360"/>
      <c r="AT32" s="230"/>
      <c r="AU32" s="230"/>
      <c r="AV32" s="230"/>
      <c r="AW32" s="230"/>
      <c r="AX32" s="230"/>
      <c r="AY32" s="230"/>
      <c r="AZ32" s="230"/>
      <c r="BA32"/>
    </row>
    <row r="33" spans="1:16352" s="78" customFormat="1" ht="15" customHeight="1" x14ac:dyDescent="0.35">
      <c r="B33" s="85"/>
      <c r="C33" s="85"/>
      <c r="D33" s="85"/>
      <c r="E33" s="85"/>
      <c r="F33" s="85"/>
      <c r="G33" s="85"/>
      <c r="H33" s="85"/>
      <c r="I33" s="85"/>
      <c r="J33" s="85"/>
      <c r="K33" s="85"/>
      <c r="L33" s="85"/>
      <c r="M33" s="85"/>
      <c r="N33" s="85"/>
      <c r="O33" s="85"/>
      <c r="P33" s="85"/>
      <c r="Q33" s="85"/>
      <c r="R33" s="85"/>
      <c r="S33" s="85"/>
      <c r="T33" s="355"/>
      <c r="U33" s="355"/>
      <c r="V33" s="355"/>
      <c r="W33" s="355"/>
      <c r="X33" s="355"/>
      <c r="Y33" s="355"/>
      <c r="Z33" s="355"/>
      <c r="AA33" s="355"/>
      <c r="AB33" s="230"/>
      <c r="AC33" s="355"/>
      <c r="AD33" s="355"/>
      <c r="AE33" s="355"/>
      <c r="AF33" s="355"/>
      <c r="AG33" s="355"/>
      <c r="AH33" s="355"/>
      <c r="AI33" s="355"/>
      <c r="AJ33" s="355"/>
      <c r="AK33" s="230"/>
      <c r="AL33" s="355"/>
      <c r="AM33" s="355"/>
      <c r="AN33" s="355"/>
      <c r="AO33" s="355"/>
      <c r="AP33" s="355"/>
      <c r="AQ33" s="355"/>
      <c r="AR33" s="355"/>
      <c r="AS33" s="355"/>
      <c r="AT33" s="230"/>
      <c r="AU33" s="230"/>
      <c r="AV33" s="230"/>
      <c r="AW33" s="230"/>
      <c r="AX33" s="230"/>
      <c r="AY33" s="230"/>
      <c r="AZ33" s="230"/>
      <c r="BA33"/>
    </row>
    <row r="34" spans="1:16352" s="78" customFormat="1" ht="15" customHeight="1" x14ac:dyDescent="0.35">
      <c r="B34" s="172" t="s">
        <v>113</v>
      </c>
      <c r="C34" s="172"/>
      <c r="D34" s="172"/>
      <c r="E34" s="172"/>
      <c r="F34" s="172"/>
      <c r="G34" s="172"/>
      <c r="H34" s="172"/>
      <c r="I34" s="172"/>
      <c r="J34" s="172"/>
      <c r="K34" s="172"/>
      <c r="L34" s="172"/>
      <c r="M34" s="172"/>
      <c r="N34" s="172"/>
      <c r="O34" s="172"/>
      <c r="P34" s="172"/>
      <c r="Q34" s="172"/>
      <c r="R34" s="172"/>
      <c r="S34" s="172"/>
      <c r="T34" s="235">
        <v>2018</v>
      </c>
      <c r="U34" s="235">
        <v>2019</v>
      </c>
      <c r="V34" s="235">
        <v>2020</v>
      </c>
      <c r="W34" s="235">
        <v>2021</v>
      </c>
      <c r="X34" s="235">
        <v>2022</v>
      </c>
      <c r="Y34" s="235">
        <v>2023</v>
      </c>
      <c r="Z34" s="238">
        <v>2024</v>
      </c>
      <c r="AA34" s="237">
        <v>2025</v>
      </c>
      <c r="AB34" s="230"/>
      <c r="AC34" s="238" t="s">
        <v>3</v>
      </c>
      <c r="AD34" s="238" t="s">
        <v>4</v>
      </c>
      <c r="AE34" s="238" t="s">
        <v>5</v>
      </c>
      <c r="AF34" s="238">
        <v>2024</v>
      </c>
      <c r="AG34" s="239" t="s">
        <v>282</v>
      </c>
      <c r="AH34" s="239" t="s">
        <v>283</v>
      </c>
      <c r="AI34" s="239" t="s">
        <v>284</v>
      </c>
      <c r="AJ34" s="239">
        <v>2025</v>
      </c>
      <c r="AK34" s="230"/>
      <c r="AL34" s="238" t="s">
        <v>3</v>
      </c>
      <c r="AM34" s="238" t="s">
        <v>17</v>
      </c>
      <c r="AN34" s="238" t="s">
        <v>18</v>
      </c>
      <c r="AO34" s="238" t="s">
        <v>19</v>
      </c>
      <c r="AP34" s="239" t="s">
        <v>282</v>
      </c>
      <c r="AQ34" s="239" t="s">
        <v>285</v>
      </c>
      <c r="AR34" s="239" t="s">
        <v>286</v>
      </c>
      <c r="AS34" s="239" t="s">
        <v>287</v>
      </c>
      <c r="AT34" s="230"/>
      <c r="AU34" s="230"/>
      <c r="AV34" s="230"/>
      <c r="AW34" s="230"/>
      <c r="AX34" s="230"/>
      <c r="AY34" s="230"/>
      <c r="AZ34" s="230"/>
      <c r="BA34"/>
    </row>
    <row r="35" spans="1:16352" s="78" customFormat="1" ht="15" customHeight="1" x14ac:dyDescent="0.35">
      <c r="B35" s="50" t="s">
        <v>114</v>
      </c>
      <c r="C35" s="50"/>
      <c r="D35" s="50"/>
      <c r="E35" s="50"/>
      <c r="F35" s="50"/>
      <c r="G35" s="50"/>
      <c r="H35" s="50"/>
      <c r="I35" s="50"/>
      <c r="J35" s="50"/>
      <c r="K35" s="50"/>
      <c r="L35" s="50"/>
      <c r="M35" s="50"/>
      <c r="N35" s="50"/>
      <c r="O35" s="50"/>
      <c r="P35" s="50"/>
      <c r="Q35" s="50"/>
      <c r="R35" s="50"/>
      <c r="S35" s="50"/>
      <c r="T35" s="268">
        <v>5002.4308876957693</v>
      </c>
      <c r="U35" s="268">
        <v>5653.6605321952302</v>
      </c>
      <c r="V35" s="269">
        <v>6042.5628988370081</v>
      </c>
      <c r="W35" s="269">
        <v>6222.6359097315253</v>
      </c>
      <c r="X35" s="269">
        <f>'Operating Data'!X120</f>
        <v>6977.1078753294314</v>
      </c>
      <c r="Y35" s="269">
        <v>7628.1698654516886</v>
      </c>
      <c r="Z35" s="269">
        <f>+AF35</f>
        <v>7196.9933628159879</v>
      </c>
      <c r="AA35" s="269"/>
      <c r="AB35" s="230"/>
      <c r="AC35" s="269">
        <f>'Operating Data'!AC120</f>
        <v>7250.7263164228898</v>
      </c>
      <c r="AD35" s="269">
        <f>'Operating Data'!AD120</f>
        <v>7203.2032935061488</v>
      </c>
      <c r="AE35" s="269">
        <f>'Operating Data'!AE120</f>
        <v>7123.1238791701289</v>
      </c>
      <c r="AF35" s="269">
        <f>'Operating Data'!AF120</f>
        <v>7196.9933628159879</v>
      </c>
      <c r="AG35" s="269">
        <f>'Operating Data'!AG120</f>
        <v>7113.2501310499474</v>
      </c>
      <c r="AH35" s="269">
        <f>'Operating Data'!AH120</f>
        <v>6861.9854596886571</v>
      </c>
      <c r="AI35" s="269"/>
      <c r="AJ35" s="269"/>
      <c r="AK35" s="230"/>
      <c r="AL35" s="269"/>
      <c r="AM35" s="362"/>
      <c r="AN35" s="362"/>
      <c r="AO35" s="362"/>
      <c r="AP35" s="362"/>
      <c r="AQ35" s="362"/>
      <c r="AR35" s="362"/>
      <c r="AS35" s="362"/>
      <c r="AT35" s="230"/>
      <c r="AU35" s="230"/>
      <c r="AV35" s="230"/>
      <c r="AW35" s="230"/>
      <c r="AX35" s="230"/>
      <c r="AY35" s="230"/>
      <c r="AZ35" s="230"/>
      <c r="BA35"/>
    </row>
    <row r="36" spans="1:16352" s="78" customFormat="1" ht="15" customHeight="1" x14ac:dyDescent="0.35">
      <c r="B36" s="109" t="s">
        <v>115</v>
      </c>
      <c r="C36" s="109"/>
      <c r="D36" s="109"/>
      <c r="E36" s="109"/>
      <c r="F36" s="109"/>
      <c r="G36" s="109"/>
      <c r="H36" s="109"/>
      <c r="I36" s="109"/>
      <c r="J36" s="109"/>
      <c r="K36" s="109"/>
      <c r="L36" s="109"/>
      <c r="M36" s="109"/>
      <c r="N36" s="109"/>
      <c r="O36" s="109"/>
      <c r="P36" s="109"/>
      <c r="Q36" s="109"/>
      <c r="R36" s="109"/>
      <c r="S36" s="109"/>
      <c r="T36" s="259">
        <v>2995.7289300000002</v>
      </c>
      <c r="U36" s="259">
        <v>2973.9040199999999</v>
      </c>
      <c r="V36" s="346">
        <v>2906.1210799999999</v>
      </c>
      <c r="W36" s="346">
        <v>2833.1728400000002</v>
      </c>
      <c r="X36" s="346">
        <f>'Operating Data'!X108</f>
        <v>2935.1695199999999</v>
      </c>
      <c r="Y36" s="346">
        <v>2938.9917681832003</v>
      </c>
      <c r="Z36" s="346">
        <f>+AF36</f>
        <v>2971.282878741466</v>
      </c>
      <c r="AA36" s="346"/>
      <c r="AB36" s="230"/>
      <c r="AC36" s="346">
        <f>'Operating Data'!AC108</f>
        <v>2970.7629314344999</v>
      </c>
      <c r="AD36" s="346">
        <f>'Operating Data'!AD108</f>
        <v>2967.9573043132841</v>
      </c>
      <c r="AE36" s="346">
        <f>'Operating Data'!AE108</f>
        <v>2967.9573043132841</v>
      </c>
      <c r="AF36" s="346">
        <f>'Operating Data'!AF108</f>
        <v>2971.282878741466</v>
      </c>
      <c r="AG36" s="346">
        <f>'Operating Data'!AG108</f>
        <v>2991.9800649933709</v>
      </c>
      <c r="AH36" s="346">
        <f>'Operating Data'!AH108</f>
        <v>2992.4839738797073</v>
      </c>
      <c r="AI36" s="346"/>
      <c r="AJ36" s="346"/>
      <c r="AK36" s="230"/>
      <c r="AL36" s="346"/>
      <c r="AM36" s="362"/>
      <c r="AN36" s="362"/>
      <c r="AO36" s="362"/>
      <c r="AP36" s="362"/>
      <c r="AQ36" s="362"/>
      <c r="AR36" s="362"/>
      <c r="AS36" s="362"/>
      <c r="AT36" s="230"/>
      <c r="AU36" s="230"/>
      <c r="AV36" s="230"/>
      <c r="AW36" s="230"/>
      <c r="AX36" s="230"/>
      <c r="AY36" s="230"/>
      <c r="AZ36" s="230"/>
      <c r="BA36"/>
    </row>
    <row r="37" spans="1:16352" s="78" customFormat="1" ht="15" customHeight="1" x14ac:dyDescent="0.35">
      <c r="B37" s="44" t="s">
        <v>116</v>
      </c>
      <c r="C37" s="44"/>
      <c r="D37" s="44"/>
      <c r="E37" s="44"/>
      <c r="F37" s="44"/>
      <c r="G37" s="44"/>
      <c r="H37" s="44"/>
      <c r="I37" s="44"/>
      <c r="J37" s="44"/>
      <c r="K37" s="44"/>
      <c r="L37" s="44"/>
      <c r="M37" s="44"/>
      <c r="N37" s="44"/>
      <c r="O37" s="44"/>
      <c r="P37" s="44"/>
      <c r="Q37" s="44"/>
      <c r="R37" s="44"/>
      <c r="S37" s="44"/>
      <c r="T37" s="259">
        <v>950</v>
      </c>
      <c r="U37" s="259">
        <v>950</v>
      </c>
      <c r="V37" s="346">
        <v>1706</v>
      </c>
      <c r="W37" s="346">
        <v>1890.6</v>
      </c>
      <c r="X37" s="346">
        <f>'Operating Data'!X112</f>
        <v>1890.6</v>
      </c>
      <c r="Y37" s="346">
        <v>1867.431</v>
      </c>
      <c r="Z37" s="346">
        <f>+AF37</f>
        <v>1912.7911664811611</v>
      </c>
      <c r="AA37" s="346"/>
      <c r="AB37" s="230"/>
      <c r="AC37" s="346">
        <f>'Operating Data'!AC112</f>
        <v>1894.2</v>
      </c>
      <c r="AD37" s="346">
        <f>'Operating Data'!AD112</f>
        <v>1894.2</v>
      </c>
      <c r="AE37" s="346">
        <f>'Operating Data'!AE112</f>
        <v>1894.2</v>
      </c>
      <c r="AF37" s="346">
        <f>'Operating Data'!AF112</f>
        <v>1912.7911664811611</v>
      </c>
      <c r="AG37" s="346">
        <f>'Operating Data'!AG112</f>
        <v>1954.8201167838149</v>
      </c>
      <c r="AH37" s="346">
        <f>'Operating Data'!AH112</f>
        <v>1954.8201167838149</v>
      </c>
      <c r="AI37" s="346"/>
      <c r="AJ37" s="346"/>
      <c r="AK37" s="230"/>
      <c r="AL37" s="346"/>
      <c r="AM37" s="362"/>
      <c r="AN37" s="362"/>
      <c r="AO37" s="362"/>
      <c r="AP37" s="362"/>
      <c r="AQ37" s="362"/>
      <c r="AR37" s="362"/>
      <c r="AS37" s="362"/>
      <c r="AT37" s="230"/>
      <c r="AU37" s="230"/>
      <c r="AV37" s="230"/>
      <c r="AW37" s="230"/>
      <c r="AX37" s="230"/>
      <c r="AY37" s="230"/>
      <c r="AZ37" s="230"/>
      <c r="BA37"/>
    </row>
    <row r="38" spans="1:16352" s="78" customFormat="1" ht="15" customHeight="1" x14ac:dyDescent="0.35">
      <c r="B38" s="44" t="s">
        <v>76</v>
      </c>
      <c r="C38" s="44"/>
      <c r="D38" s="44"/>
      <c r="E38" s="44"/>
      <c r="F38" s="44"/>
      <c r="G38" s="44"/>
      <c r="H38" s="44"/>
      <c r="I38" s="44"/>
      <c r="J38" s="44"/>
      <c r="K38" s="44"/>
      <c r="L38" s="44"/>
      <c r="M38" s="44"/>
      <c r="N38" s="44"/>
      <c r="O38" s="44"/>
      <c r="P38" s="44"/>
      <c r="Q38" s="44"/>
      <c r="R38" s="44"/>
      <c r="S38" s="44"/>
      <c r="T38" s="259">
        <f>T35-T36-T37</f>
        <v>1056.7019576957691</v>
      </c>
      <c r="U38" s="259">
        <f>U35-U36-U37</f>
        <v>1729.7565121952302</v>
      </c>
      <c r="V38" s="346">
        <f>V35-V36-V37</f>
        <v>1430.4418188370082</v>
      </c>
      <c r="W38" s="346">
        <f>W35-W36-W37</f>
        <v>1498.8630697315252</v>
      </c>
      <c r="X38" s="346">
        <f t="shared" ref="X38" si="31">X35-X36-X37</f>
        <v>2151.3383553294316</v>
      </c>
      <c r="Y38" s="346">
        <f>Y35-Y36-Y37</f>
        <v>2821.7470972684882</v>
      </c>
      <c r="Z38" s="346">
        <f>+AF38</f>
        <v>2312.9193175933606</v>
      </c>
      <c r="AA38" s="346"/>
      <c r="AB38" s="230"/>
      <c r="AC38" s="346">
        <f t="shared" ref="AC38:AD38" si="32">AC35-AC36-AC37</f>
        <v>2385.7633849883905</v>
      </c>
      <c r="AD38" s="346">
        <f t="shared" si="32"/>
        <v>2341.0459891928649</v>
      </c>
      <c r="AE38" s="346">
        <f t="shared" ref="AE38:AG38" si="33">AE35-AE36-AE37</f>
        <v>2260.966574856845</v>
      </c>
      <c r="AF38" s="346">
        <f t="shared" si="33"/>
        <v>2312.9193175933606</v>
      </c>
      <c r="AG38" s="346">
        <f t="shared" si="33"/>
        <v>2166.4499492727618</v>
      </c>
      <c r="AH38" s="346">
        <f t="shared" ref="AH38" si="34">AH35-AH36-AH37</f>
        <v>1914.6813690251349</v>
      </c>
      <c r="AI38" s="346"/>
      <c r="AJ38" s="346"/>
      <c r="AK38" s="230"/>
      <c r="AL38" s="346"/>
      <c r="AM38" s="362"/>
      <c r="AN38" s="362"/>
      <c r="AO38" s="362"/>
      <c r="AP38" s="362"/>
      <c r="AQ38" s="362"/>
      <c r="AR38" s="362"/>
      <c r="AS38" s="362"/>
      <c r="AT38" s="230"/>
      <c r="AU38" s="230"/>
      <c r="AV38" s="230"/>
      <c r="AW38" s="230"/>
      <c r="AX38" s="230"/>
      <c r="AY38" s="230"/>
      <c r="AZ38" s="230"/>
      <c r="BA38"/>
    </row>
    <row r="39" spans="1:16352" s="78" customFormat="1" ht="15" customHeight="1" x14ac:dyDescent="0.35">
      <c r="B39" s="40"/>
      <c r="C39" s="40"/>
      <c r="D39" s="40"/>
      <c r="E39" s="40"/>
      <c r="F39" s="40"/>
      <c r="G39" s="40"/>
      <c r="H39" s="40"/>
      <c r="I39" s="40"/>
      <c r="J39" s="40"/>
      <c r="K39" s="40"/>
      <c r="L39" s="40"/>
      <c r="M39" s="40"/>
      <c r="N39" s="40"/>
      <c r="O39" s="40"/>
      <c r="P39" s="40"/>
      <c r="Q39" s="40"/>
      <c r="R39" s="40"/>
      <c r="S39" s="40"/>
      <c r="T39" s="363"/>
      <c r="U39" s="355"/>
      <c r="V39" s="355"/>
      <c r="W39" s="355"/>
      <c r="X39" s="355"/>
      <c r="Y39" s="355"/>
      <c r="Z39" s="355"/>
      <c r="AA39" s="355"/>
      <c r="AB39" s="230"/>
      <c r="AC39" s="355"/>
      <c r="AD39" s="355"/>
      <c r="AE39" s="355"/>
      <c r="AF39" s="355"/>
      <c r="AG39" s="355"/>
      <c r="AH39" s="355"/>
      <c r="AI39" s="355"/>
      <c r="AJ39" s="355"/>
      <c r="AK39" s="230"/>
      <c r="AL39" s="355"/>
      <c r="AM39" s="355"/>
      <c r="AN39" s="355"/>
      <c r="AO39" s="355"/>
      <c r="AP39" s="355"/>
      <c r="AQ39" s="355"/>
      <c r="AR39" s="355"/>
      <c r="AS39" s="355"/>
      <c r="AT39" s="230"/>
      <c r="AU39" s="230"/>
      <c r="AV39" s="230"/>
      <c r="AW39" s="230"/>
      <c r="AX39" s="230"/>
      <c r="AY39" s="230"/>
      <c r="AZ39" s="230"/>
      <c r="BA39"/>
    </row>
    <row r="40" spans="1:16352" s="78" customFormat="1" ht="15" customHeight="1" x14ac:dyDescent="0.35">
      <c r="B40" s="34" t="s">
        <v>117</v>
      </c>
      <c r="C40" s="34"/>
      <c r="D40" s="34"/>
      <c r="E40" s="34"/>
      <c r="F40" s="34"/>
      <c r="G40" s="34"/>
      <c r="H40" s="34"/>
      <c r="I40" s="34"/>
      <c r="J40" s="34"/>
      <c r="K40" s="34"/>
      <c r="L40" s="34"/>
      <c r="M40" s="34"/>
      <c r="N40" s="34"/>
      <c r="O40" s="34"/>
      <c r="P40" s="34"/>
      <c r="Q40" s="34"/>
      <c r="R40" s="34"/>
      <c r="S40" s="34"/>
      <c r="T40" s="234"/>
      <c r="U40" s="234"/>
      <c r="V40" s="364"/>
      <c r="W40" s="364"/>
      <c r="X40" s="364"/>
      <c r="Y40" s="364"/>
      <c r="Z40" s="364"/>
      <c r="AA40" s="364"/>
      <c r="AB40" s="355"/>
      <c r="AC40" s="364"/>
      <c r="AD40" s="364"/>
      <c r="AE40" s="364"/>
      <c r="AF40" s="364"/>
      <c r="AG40" s="364"/>
      <c r="AH40" s="364"/>
      <c r="AI40" s="365"/>
      <c r="AJ40" s="365"/>
      <c r="AK40" s="355"/>
      <c r="AL40" s="364"/>
      <c r="AM40" s="355"/>
      <c r="AN40" s="355"/>
      <c r="AO40" s="355"/>
      <c r="AP40" s="355"/>
      <c r="AQ40" s="355"/>
      <c r="AR40" s="355"/>
      <c r="AS40" s="355"/>
      <c r="AT40" s="355"/>
      <c r="AU40" s="355"/>
      <c r="AV40" s="355"/>
      <c r="AW40" s="355"/>
      <c r="AX40" s="355"/>
      <c r="AY40" s="355"/>
      <c r="AZ40" s="355"/>
    </row>
    <row r="41" spans="1:16352" s="78" customFormat="1" ht="15" customHeight="1" x14ac:dyDescent="0.35">
      <c r="B41" s="34" t="s">
        <v>118</v>
      </c>
      <c r="C41" s="34"/>
      <c r="D41" s="34"/>
      <c r="E41" s="34"/>
      <c r="F41" s="34"/>
      <c r="G41" s="34"/>
      <c r="H41" s="34"/>
      <c r="I41" s="34"/>
      <c r="J41" s="34"/>
      <c r="K41" s="34"/>
      <c r="L41" s="34"/>
      <c r="M41" s="34"/>
      <c r="N41" s="34"/>
      <c r="O41" s="34"/>
      <c r="P41" s="34"/>
      <c r="Q41" s="34"/>
      <c r="R41" s="34"/>
      <c r="S41" s="34"/>
      <c r="T41" s="268">
        <v>339176.79271471</v>
      </c>
      <c r="U41" s="268">
        <v>340743.86855800997</v>
      </c>
      <c r="V41" s="269">
        <v>375006.69482664997</v>
      </c>
      <c r="W41" s="269">
        <v>378316.74136099999</v>
      </c>
      <c r="X41" s="269">
        <f>'Operating Data'!X123</f>
        <v>382973.24617399997</v>
      </c>
      <c r="Y41" s="269">
        <v>386701.18458600005</v>
      </c>
      <c r="Z41" s="269">
        <f t="shared" ref="Z41:Z46" si="35">AF41</f>
        <v>389052.12239999999</v>
      </c>
      <c r="AA41" s="269"/>
      <c r="AB41" s="230"/>
      <c r="AC41" s="269">
        <f>'Operating Data'!AC123</f>
        <v>386296.68632899999</v>
      </c>
      <c r="AD41" s="269">
        <f>'Operating Data'!AD123</f>
        <v>386707.39304300002</v>
      </c>
      <c r="AE41" s="269">
        <f>'Operating Data'!AE123</f>
        <v>387405.92199499998</v>
      </c>
      <c r="AF41" s="269">
        <f>'Operating Data'!AF123</f>
        <v>389052.12239999999</v>
      </c>
      <c r="AG41" s="269">
        <f>'Operating Data'!AG123</f>
        <v>389631.27914099995</v>
      </c>
      <c r="AH41" s="269">
        <f>'Operating Data'!AH123</f>
        <v>389797.18323099997</v>
      </c>
      <c r="AI41" s="269"/>
      <c r="AJ41" s="269"/>
      <c r="AK41" s="230"/>
      <c r="AL41" s="269"/>
      <c r="AM41" s="362"/>
      <c r="AN41" s="362"/>
      <c r="AO41" s="362"/>
      <c r="AP41" s="362"/>
      <c r="AQ41" s="362"/>
      <c r="AR41" s="362"/>
      <c r="AS41" s="362"/>
      <c r="AT41" s="230"/>
      <c r="AU41" s="230"/>
      <c r="AV41" s="230"/>
      <c r="AW41" s="230"/>
      <c r="AX41" s="230"/>
      <c r="AY41" s="230"/>
      <c r="AZ41" s="230"/>
      <c r="BA41"/>
    </row>
    <row r="42" spans="1:16352" s="78" customFormat="1" ht="15" customHeight="1" x14ac:dyDescent="0.35">
      <c r="B42" s="44" t="s">
        <v>70</v>
      </c>
      <c r="C42" s="44"/>
      <c r="D42" s="44"/>
      <c r="E42" s="44"/>
      <c r="F42" s="44"/>
      <c r="G42" s="44"/>
      <c r="H42" s="44"/>
      <c r="I42" s="44"/>
      <c r="J42" s="44"/>
      <c r="K42" s="44"/>
      <c r="L42" s="44"/>
      <c r="M42" s="44"/>
      <c r="N42" s="44"/>
      <c r="O42" s="44"/>
      <c r="P42" s="44"/>
      <c r="Q42" s="44"/>
      <c r="R42" s="44"/>
      <c r="S42" s="44"/>
      <c r="T42" s="259">
        <v>226307.95253800001</v>
      </c>
      <c r="U42" s="259">
        <v>226822.67702099998</v>
      </c>
      <c r="V42" s="346">
        <v>228349.13084600001</v>
      </c>
      <c r="W42" s="346">
        <v>230675.76</v>
      </c>
      <c r="X42" s="346">
        <f>'Operating Data'!X124</f>
        <v>232089.07</v>
      </c>
      <c r="Y42" s="346">
        <v>234668.49000000002</v>
      </c>
      <c r="Z42" s="346">
        <f t="shared" si="35"/>
        <v>236136.71000000002</v>
      </c>
      <c r="AA42" s="346"/>
      <c r="AB42" s="230"/>
      <c r="AC42" s="346">
        <f>'Operating Data'!AC124</f>
        <v>234773.65</v>
      </c>
      <c r="AD42" s="346">
        <f>'Operating Data'!AD124</f>
        <v>234875.4</v>
      </c>
      <c r="AE42" s="346">
        <f>'Operating Data'!AE124</f>
        <v>234996.17</v>
      </c>
      <c r="AF42" s="346">
        <f>'Operating Data'!AF124</f>
        <v>236136.71000000002</v>
      </c>
      <c r="AG42" s="346">
        <f>'Operating Data'!AG124</f>
        <v>236302.90999999997</v>
      </c>
      <c r="AH42" s="346">
        <f>'Operating Data'!AH124</f>
        <v>236666</v>
      </c>
      <c r="AI42" s="346"/>
      <c r="AJ42" s="346"/>
      <c r="AK42" s="230"/>
      <c r="AL42" s="346"/>
      <c r="AM42" s="362"/>
      <c r="AN42" s="362"/>
      <c r="AO42" s="362"/>
      <c r="AP42" s="362"/>
      <c r="AQ42" s="362"/>
      <c r="AR42" s="362"/>
      <c r="AS42" s="362"/>
      <c r="AT42" s="230"/>
      <c r="AU42" s="230"/>
      <c r="AV42" s="230"/>
      <c r="AW42" s="230"/>
      <c r="AX42" s="230"/>
      <c r="AY42" s="230"/>
      <c r="AZ42" s="230"/>
      <c r="BA42"/>
    </row>
    <row r="43" spans="1:16352" s="78" customFormat="1" ht="15" customHeight="1" x14ac:dyDescent="0.35">
      <c r="B43" s="44" t="s">
        <v>75</v>
      </c>
      <c r="C43" s="44"/>
      <c r="D43" s="44"/>
      <c r="E43" s="44"/>
      <c r="F43" s="44"/>
      <c r="G43" s="44"/>
      <c r="H43" s="44"/>
      <c r="I43" s="44"/>
      <c r="J43" s="44"/>
      <c r="K43" s="44"/>
      <c r="L43" s="44"/>
      <c r="M43" s="44"/>
      <c r="N43" s="44"/>
      <c r="O43" s="44"/>
      <c r="P43" s="44"/>
      <c r="Q43" s="44"/>
      <c r="R43" s="44"/>
      <c r="S43" s="44"/>
      <c r="T43" s="259">
        <v>20708.8619119</v>
      </c>
      <c r="U43" s="259">
        <v>20766.2411565</v>
      </c>
      <c r="V43" s="346">
        <v>52491.503800000006</v>
      </c>
      <c r="W43" s="346">
        <v>52493.235000000001</v>
      </c>
      <c r="X43" s="346">
        <f>'Operating Data'!X125</f>
        <v>52644.083999999988</v>
      </c>
      <c r="Y43" s="346">
        <v>52847.952899999997</v>
      </c>
      <c r="Z43" s="346">
        <f t="shared" si="35"/>
        <v>53067.042863000002</v>
      </c>
      <c r="AA43" s="346"/>
      <c r="AB43" s="355"/>
      <c r="AC43" s="346">
        <f>'Operating Data'!AC125</f>
        <v>52902.809899999993</v>
      </c>
      <c r="AD43" s="346">
        <f>'Operating Data'!AD125</f>
        <v>52953.496000000006</v>
      </c>
      <c r="AE43" s="346">
        <f>'Operating Data'!AE125</f>
        <v>53000.874843999998</v>
      </c>
      <c r="AF43" s="346">
        <f>'Operating Data'!AF125</f>
        <v>53067.042863000002</v>
      </c>
      <c r="AG43" s="346">
        <f>'Operating Data'!AG125</f>
        <v>53117.605000000003</v>
      </c>
      <c r="AH43" s="346">
        <f>'Operating Data'!AH125</f>
        <v>53174.379967000001</v>
      </c>
      <c r="AI43" s="346"/>
      <c r="AJ43" s="346"/>
      <c r="AK43" s="355"/>
      <c r="AL43" s="346"/>
      <c r="AM43" s="362"/>
      <c r="AN43" s="362"/>
      <c r="AO43" s="362"/>
      <c r="AP43" s="362"/>
      <c r="AQ43" s="362"/>
      <c r="AR43" s="362"/>
      <c r="AS43" s="362"/>
      <c r="AT43" s="355"/>
      <c r="AU43" s="355"/>
      <c r="AV43" s="355"/>
      <c r="AW43" s="355"/>
      <c r="AX43" s="355"/>
      <c r="AY43" s="355"/>
      <c r="AZ43" s="355"/>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c r="XE43" s="50"/>
      <c r="XF43" s="50"/>
      <c r="XG43" s="50"/>
      <c r="XH43" s="50"/>
      <c r="XI43" s="50"/>
      <c r="XJ43" s="50"/>
      <c r="XK43" s="50"/>
      <c r="XL43" s="50"/>
      <c r="XM43" s="50"/>
      <c r="XN43" s="50"/>
      <c r="XO43" s="50"/>
      <c r="XP43" s="50"/>
      <c r="XQ43" s="50"/>
      <c r="XR43" s="50"/>
      <c r="XS43" s="50"/>
      <c r="XT43" s="50"/>
      <c r="XU43" s="50"/>
      <c r="XV43" s="50"/>
      <c r="XW43" s="50"/>
      <c r="XX43" s="50"/>
      <c r="XY43" s="50"/>
      <c r="XZ43" s="50"/>
      <c r="YA43" s="50"/>
      <c r="YB43" s="50"/>
      <c r="YC43" s="50"/>
      <c r="YD43" s="50"/>
      <c r="YE43" s="50"/>
      <c r="YF43" s="50"/>
      <c r="YG43" s="50"/>
      <c r="YH43" s="50"/>
      <c r="YI43" s="50"/>
      <c r="YJ43" s="50"/>
      <c r="YK43" s="50"/>
      <c r="YL43" s="50"/>
      <c r="YM43" s="50"/>
      <c r="YN43" s="50"/>
      <c r="YO43" s="50"/>
      <c r="YP43" s="50"/>
      <c r="YQ43" s="50"/>
      <c r="YR43" s="50"/>
      <c r="YS43" s="50"/>
      <c r="YT43" s="50"/>
      <c r="YU43" s="50"/>
      <c r="YV43" s="50"/>
      <c r="YW43" s="50"/>
      <c r="YX43" s="50"/>
      <c r="YY43" s="50"/>
      <c r="YZ43" s="50"/>
      <c r="ZA43" s="50"/>
      <c r="ZB43" s="50"/>
      <c r="ZC43" s="50"/>
      <c r="ZD43" s="50"/>
      <c r="ZE43" s="50"/>
      <c r="ZF43" s="50"/>
      <c r="ZG43" s="50"/>
      <c r="ZH43" s="50"/>
      <c r="ZI43" s="50"/>
      <c r="ZJ43" s="50"/>
      <c r="ZK43" s="50"/>
      <c r="ZL43" s="50"/>
      <c r="ZM43" s="50"/>
      <c r="ZN43" s="50"/>
      <c r="ZO43" s="50"/>
      <c r="ZP43" s="50"/>
      <c r="ZQ43" s="50"/>
      <c r="ZR43" s="50"/>
      <c r="ZS43" s="50"/>
      <c r="ZT43" s="50"/>
      <c r="ZU43" s="50"/>
      <c r="ZV43" s="50"/>
      <c r="ZW43" s="50"/>
      <c r="ZX43" s="50"/>
      <c r="ZY43" s="50"/>
      <c r="ZZ43" s="50"/>
      <c r="AAA43" s="50"/>
      <c r="AAB43" s="50"/>
      <c r="AAC43" s="50"/>
      <c r="AAD43" s="50"/>
      <c r="AAE43" s="50"/>
      <c r="AAF43" s="50"/>
      <c r="AAG43" s="50"/>
      <c r="AAH43" s="50"/>
      <c r="AAI43" s="50"/>
      <c r="AAJ43" s="50"/>
      <c r="AAK43" s="50"/>
      <c r="AAL43" s="50"/>
      <c r="AAM43" s="50"/>
      <c r="AAN43" s="50"/>
      <c r="AAO43" s="50"/>
      <c r="AAP43" s="50"/>
      <c r="AAQ43" s="50"/>
      <c r="AAR43" s="50"/>
      <c r="AAS43" s="50"/>
      <c r="AAT43" s="50"/>
      <c r="AAU43" s="50"/>
      <c r="AAV43" s="50"/>
      <c r="AAW43" s="50"/>
      <c r="AAX43" s="50"/>
      <c r="AAY43" s="50"/>
      <c r="AAZ43" s="50"/>
      <c r="ABA43" s="50"/>
      <c r="ABB43" s="50"/>
      <c r="ABC43" s="50"/>
      <c r="ABD43" s="50"/>
      <c r="ABE43" s="50"/>
      <c r="ABF43" s="50"/>
      <c r="ABG43" s="50"/>
      <c r="ABH43" s="50"/>
      <c r="ABI43" s="50"/>
      <c r="ABJ43" s="50"/>
      <c r="ABK43" s="50"/>
      <c r="ABL43" s="50"/>
      <c r="ABM43" s="50"/>
      <c r="ABN43" s="50"/>
      <c r="ABO43" s="50"/>
      <c r="ABP43" s="50"/>
      <c r="ABQ43" s="50"/>
      <c r="ABR43" s="50"/>
      <c r="ABS43" s="50"/>
      <c r="ABT43" s="50"/>
      <c r="ABU43" s="50"/>
      <c r="ABV43" s="50"/>
      <c r="ABW43" s="50"/>
      <c r="ABX43" s="50"/>
      <c r="ABY43" s="50"/>
      <c r="ABZ43" s="50"/>
      <c r="ACA43" s="50"/>
      <c r="ACB43" s="50"/>
      <c r="ACC43" s="50"/>
      <c r="ACD43" s="50"/>
      <c r="ACE43" s="50"/>
      <c r="ACF43" s="50"/>
      <c r="ACG43" s="50"/>
      <c r="ACH43" s="50"/>
      <c r="ACI43" s="50"/>
      <c r="ACJ43" s="50"/>
      <c r="ACK43" s="50"/>
      <c r="ACL43" s="50"/>
      <c r="ACM43" s="50"/>
      <c r="ACN43" s="50"/>
      <c r="ACO43" s="50"/>
      <c r="ACP43" s="50"/>
      <c r="ACQ43" s="50"/>
      <c r="ACR43" s="50"/>
      <c r="ACS43" s="50"/>
      <c r="ACT43" s="50"/>
      <c r="ACU43" s="50"/>
      <c r="ACV43" s="50"/>
      <c r="ACW43" s="50"/>
      <c r="ACX43" s="50"/>
      <c r="ACY43" s="50"/>
      <c r="ACZ43" s="50"/>
      <c r="ADA43" s="50"/>
      <c r="ADB43" s="50"/>
      <c r="ADC43" s="50"/>
      <c r="ADD43" s="50"/>
      <c r="ADE43" s="50"/>
      <c r="ADF43" s="50"/>
      <c r="ADG43" s="50"/>
      <c r="ADH43" s="50"/>
      <c r="ADI43" s="50"/>
      <c r="ADJ43" s="50"/>
      <c r="ADK43" s="50"/>
      <c r="ADL43" s="50"/>
      <c r="ADM43" s="50"/>
      <c r="ADN43" s="50"/>
      <c r="ADO43" s="50"/>
      <c r="ADP43" s="50"/>
      <c r="ADQ43" s="50"/>
      <c r="ADR43" s="50"/>
      <c r="ADS43" s="50"/>
      <c r="ADT43" s="50"/>
      <c r="ADU43" s="50"/>
      <c r="ADV43" s="50"/>
      <c r="ADW43" s="50"/>
      <c r="ADX43" s="50"/>
      <c r="ADY43" s="50"/>
      <c r="ADZ43" s="50"/>
      <c r="AEA43" s="50"/>
      <c r="AEB43" s="50"/>
      <c r="AEC43" s="50"/>
      <c r="AED43" s="50"/>
      <c r="AEE43" s="50"/>
      <c r="AEF43" s="50"/>
      <c r="AEG43" s="50"/>
      <c r="AEH43" s="50"/>
      <c r="AEI43" s="50"/>
      <c r="AEJ43" s="50"/>
      <c r="AEK43" s="50"/>
      <c r="AEL43" s="50"/>
      <c r="AEM43" s="50"/>
      <c r="AEN43" s="50"/>
      <c r="AEO43" s="50"/>
      <c r="AEP43" s="50"/>
      <c r="AEQ43" s="50"/>
      <c r="AER43" s="50"/>
      <c r="AES43" s="50"/>
      <c r="AET43" s="50"/>
      <c r="AEU43" s="50"/>
      <c r="AEV43" s="50"/>
      <c r="AEW43" s="50"/>
      <c r="AEX43" s="50"/>
      <c r="AEY43" s="50"/>
      <c r="AEZ43" s="50"/>
      <c r="AFA43" s="50"/>
      <c r="AFB43" s="50"/>
      <c r="AFC43" s="50"/>
      <c r="AFD43" s="50"/>
      <c r="AFE43" s="50"/>
      <c r="AFF43" s="50"/>
      <c r="AFG43" s="50"/>
      <c r="AFH43" s="50"/>
      <c r="AFI43" s="50"/>
      <c r="AFJ43" s="50"/>
      <c r="AFK43" s="50"/>
      <c r="AFL43" s="50"/>
      <c r="AFM43" s="50"/>
      <c r="AFN43" s="50"/>
      <c r="AFO43" s="50"/>
      <c r="AFP43" s="50"/>
      <c r="AFQ43" s="50"/>
      <c r="AFR43" s="50"/>
      <c r="AFS43" s="50"/>
      <c r="AFT43" s="50"/>
      <c r="AFU43" s="50"/>
      <c r="AFV43" s="50"/>
      <c r="AFW43" s="50"/>
      <c r="AFX43" s="50"/>
      <c r="AFY43" s="50"/>
      <c r="AFZ43" s="50"/>
      <c r="AGA43" s="50"/>
      <c r="AGB43" s="50"/>
      <c r="AGC43" s="50"/>
      <c r="AGD43" s="50"/>
      <c r="AGE43" s="50"/>
      <c r="AGF43" s="50"/>
      <c r="AGG43" s="50"/>
      <c r="AGH43" s="50"/>
      <c r="AGI43" s="50"/>
      <c r="AGJ43" s="50"/>
      <c r="AGK43" s="50"/>
      <c r="AGL43" s="50"/>
      <c r="AGM43" s="50"/>
      <c r="AGN43" s="50"/>
      <c r="AGO43" s="50"/>
      <c r="AGP43" s="50"/>
      <c r="AGQ43" s="50"/>
      <c r="AGR43" s="50"/>
      <c r="AGS43" s="50"/>
      <c r="AGT43" s="50"/>
      <c r="AGU43" s="50"/>
      <c r="AGV43" s="50"/>
      <c r="AGW43" s="50"/>
      <c r="AGX43" s="50"/>
      <c r="AGY43" s="50"/>
      <c r="AGZ43" s="50"/>
      <c r="AHA43" s="50"/>
      <c r="AHB43" s="50"/>
      <c r="AHC43" s="50"/>
      <c r="AHD43" s="50"/>
      <c r="AHE43" s="50"/>
      <c r="AHF43" s="50"/>
      <c r="AHG43" s="50"/>
      <c r="AHH43" s="50"/>
      <c r="AHI43" s="50"/>
      <c r="AHJ43" s="50"/>
      <c r="AHK43" s="50"/>
      <c r="AHL43" s="50"/>
      <c r="AHM43" s="50"/>
      <c r="AHN43" s="50"/>
      <c r="AHO43" s="50"/>
      <c r="AHP43" s="50"/>
      <c r="AHQ43" s="50"/>
      <c r="AHR43" s="50"/>
      <c r="AHS43" s="50"/>
      <c r="AHT43" s="50"/>
      <c r="AHU43" s="50"/>
      <c r="AHV43" s="50"/>
      <c r="AHW43" s="50"/>
      <c r="AHX43" s="50"/>
      <c r="AHY43" s="50"/>
      <c r="AHZ43" s="50"/>
      <c r="AIA43" s="50"/>
      <c r="AIB43" s="50"/>
      <c r="AIC43" s="50"/>
      <c r="AID43" s="50"/>
      <c r="AIE43" s="50"/>
      <c r="AIF43" s="50"/>
      <c r="AIG43" s="50"/>
      <c r="AIH43" s="50"/>
      <c r="AII43" s="50"/>
      <c r="AIJ43" s="50"/>
      <c r="AIK43" s="50"/>
      <c r="AIL43" s="50"/>
      <c r="AIM43" s="50"/>
      <c r="AIN43" s="50"/>
      <c r="AIO43" s="50"/>
      <c r="AIP43" s="50"/>
      <c r="AIQ43" s="50"/>
      <c r="AIR43" s="50"/>
      <c r="AIS43" s="50"/>
      <c r="AIT43" s="50"/>
      <c r="AIU43" s="50"/>
      <c r="AIV43" s="50"/>
      <c r="AIW43" s="50"/>
      <c r="AIX43" s="50"/>
      <c r="AIY43" s="50"/>
      <c r="AIZ43" s="50"/>
      <c r="AJA43" s="50"/>
      <c r="AJB43" s="50"/>
      <c r="AJC43" s="50"/>
      <c r="AJD43" s="50"/>
      <c r="AJE43" s="50"/>
      <c r="AJF43" s="50"/>
      <c r="AJG43" s="50"/>
      <c r="AJH43" s="50"/>
      <c r="AJI43" s="50"/>
      <c r="AJJ43" s="50"/>
      <c r="AJK43" s="50"/>
      <c r="AJL43" s="50"/>
      <c r="AJM43" s="50"/>
      <c r="AJN43" s="50"/>
      <c r="AJO43" s="50"/>
      <c r="AJP43" s="50"/>
      <c r="AJQ43" s="50"/>
      <c r="AJR43" s="50"/>
      <c r="AJS43" s="50"/>
      <c r="AJT43" s="50"/>
      <c r="AJU43" s="50"/>
      <c r="AJV43" s="50"/>
      <c r="AJW43" s="50"/>
      <c r="AJX43" s="50"/>
      <c r="AJY43" s="50"/>
      <c r="AJZ43" s="50"/>
      <c r="AKA43" s="50"/>
      <c r="AKB43" s="50"/>
      <c r="AKC43" s="50"/>
      <c r="AKD43" s="50"/>
      <c r="AKE43" s="50"/>
      <c r="AKF43" s="50"/>
      <c r="AKG43" s="50"/>
      <c r="AKH43" s="50"/>
      <c r="AKI43" s="50"/>
      <c r="AKJ43" s="50"/>
      <c r="AKK43" s="50"/>
      <c r="AKL43" s="50"/>
      <c r="AKM43" s="50"/>
      <c r="AKN43" s="50"/>
      <c r="AKO43" s="50"/>
      <c r="AKP43" s="50"/>
      <c r="AKQ43" s="50"/>
      <c r="AKR43" s="50"/>
      <c r="AKS43" s="50"/>
      <c r="AKT43" s="50"/>
      <c r="AKU43" s="50"/>
      <c r="AKV43" s="50"/>
      <c r="AKW43" s="50"/>
      <c r="AKX43" s="50"/>
      <c r="AKY43" s="50"/>
      <c r="AKZ43" s="50"/>
      <c r="ALA43" s="50"/>
      <c r="ALB43" s="50"/>
      <c r="ALC43" s="50"/>
      <c r="ALD43" s="50"/>
      <c r="ALE43" s="50"/>
      <c r="ALF43" s="50"/>
      <c r="ALG43" s="50"/>
      <c r="ALH43" s="50"/>
      <c r="ALI43" s="50"/>
      <c r="ALJ43" s="50"/>
      <c r="ALK43" s="50"/>
      <c r="ALL43" s="50"/>
      <c r="ALM43" s="50"/>
      <c r="ALN43" s="50"/>
      <c r="ALO43" s="50"/>
      <c r="ALP43" s="50"/>
      <c r="ALQ43" s="50"/>
      <c r="ALR43" s="50"/>
      <c r="ALS43" s="50"/>
      <c r="ALT43" s="50"/>
      <c r="ALU43" s="50"/>
      <c r="ALV43" s="50"/>
      <c r="ALW43" s="50"/>
      <c r="ALX43" s="50"/>
      <c r="ALY43" s="50"/>
      <c r="ALZ43" s="50"/>
      <c r="AMA43" s="50"/>
      <c r="AMB43" s="50"/>
      <c r="AMC43" s="50"/>
      <c r="AMD43" s="50"/>
      <c r="AME43" s="50"/>
      <c r="AMF43" s="50"/>
      <c r="AMG43" s="50"/>
      <c r="AMH43" s="50"/>
      <c r="AMI43" s="50"/>
      <c r="AMJ43" s="50"/>
      <c r="AMK43" s="50"/>
      <c r="AML43" s="50"/>
      <c r="AMM43" s="50"/>
      <c r="AMN43" s="50"/>
      <c r="AMO43" s="50"/>
      <c r="AMP43" s="50"/>
      <c r="AMQ43" s="50"/>
      <c r="AMR43" s="50"/>
      <c r="AMS43" s="50"/>
      <c r="AMT43" s="50"/>
      <c r="AMU43" s="50"/>
      <c r="AMV43" s="50"/>
      <c r="AMW43" s="50"/>
      <c r="AMX43" s="50"/>
      <c r="AMY43" s="50"/>
      <c r="AMZ43" s="50"/>
      <c r="ANA43" s="50"/>
      <c r="ANB43" s="50"/>
      <c r="ANC43" s="50"/>
      <c r="AND43" s="50"/>
      <c r="ANE43" s="50"/>
      <c r="ANF43" s="50"/>
      <c r="ANG43" s="50"/>
      <c r="ANH43" s="50"/>
      <c r="ANI43" s="50"/>
      <c r="ANJ43" s="50"/>
      <c r="ANK43" s="50"/>
      <c r="ANL43" s="50"/>
      <c r="ANM43" s="50"/>
      <c r="ANN43" s="50"/>
      <c r="ANO43" s="50"/>
      <c r="ANP43" s="50"/>
      <c r="ANQ43" s="50"/>
      <c r="ANR43" s="50"/>
      <c r="ANS43" s="50"/>
      <c r="ANT43" s="50"/>
      <c r="ANU43" s="50"/>
      <c r="ANV43" s="50"/>
      <c r="ANW43" s="50"/>
      <c r="ANX43" s="50"/>
      <c r="ANY43" s="50"/>
      <c r="ANZ43" s="50"/>
      <c r="AOA43" s="50"/>
      <c r="AOB43" s="50"/>
      <c r="AOC43" s="50"/>
      <c r="AOD43" s="50"/>
      <c r="AOE43" s="50"/>
      <c r="AOF43" s="50"/>
      <c r="AOG43" s="50"/>
      <c r="AOH43" s="50"/>
      <c r="AOI43" s="50"/>
      <c r="AOJ43" s="50"/>
      <c r="AOK43" s="50"/>
      <c r="AOL43" s="50"/>
      <c r="AOM43" s="50"/>
      <c r="AON43" s="50"/>
      <c r="AOO43" s="50"/>
      <c r="AOP43" s="50"/>
      <c r="AOQ43" s="50"/>
      <c r="AOR43" s="50"/>
      <c r="AOS43" s="50"/>
      <c r="AOT43" s="50"/>
      <c r="AOU43" s="50"/>
      <c r="AOV43" s="50"/>
      <c r="AOW43" s="50"/>
      <c r="AOX43" s="50"/>
      <c r="AOY43" s="50"/>
      <c r="AOZ43" s="50"/>
      <c r="APA43" s="50"/>
      <c r="APB43" s="50"/>
      <c r="APC43" s="50"/>
      <c r="APD43" s="50"/>
      <c r="APE43" s="50"/>
      <c r="APF43" s="50"/>
      <c r="APG43" s="50"/>
      <c r="APH43" s="50"/>
      <c r="API43" s="50"/>
      <c r="APJ43" s="50"/>
      <c r="APK43" s="50"/>
      <c r="APL43" s="50"/>
      <c r="APM43" s="50"/>
      <c r="APN43" s="50"/>
      <c r="APO43" s="50"/>
      <c r="APP43" s="50"/>
      <c r="APQ43" s="50"/>
      <c r="APR43" s="50"/>
      <c r="APS43" s="50"/>
      <c r="APT43" s="50"/>
      <c r="APU43" s="50"/>
      <c r="APV43" s="50"/>
      <c r="APW43" s="50"/>
      <c r="APX43" s="50"/>
      <c r="APY43" s="50"/>
      <c r="APZ43" s="50"/>
      <c r="AQA43" s="50"/>
      <c r="AQB43" s="50"/>
      <c r="AQC43" s="50"/>
      <c r="AQD43" s="50"/>
      <c r="AQE43" s="50"/>
      <c r="AQF43" s="50"/>
      <c r="AQG43" s="50"/>
      <c r="AQH43" s="50"/>
      <c r="AQI43" s="50"/>
      <c r="AQJ43" s="50"/>
      <c r="AQK43" s="50"/>
      <c r="AQL43" s="50"/>
      <c r="AQM43" s="50"/>
      <c r="AQN43" s="50"/>
      <c r="AQO43" s="50"/>
      <c r="AQP43" s="50"/>
      <c r="AQQ43" s="50"/>
      <c r="AQR43" s="50"/>
      <c r="AQS43" s="50"/>
      <c r="AQT43" s="50"/>
      <c r="AQU43" s="50"/>
      <c r="AQV43" s="50"/>
      <c r="AQW43" s="50"/>
      <c r="AQX43" s="50"/>
      <c r="AQY43" s="50"/>
      <c r="AQZ43" s="50"/>
      <c r="ARA43" s="50"/>
      <c r="ARB43" s="50"/>
      <c r="ARC43" s="50"/>
      <c r="ARD43" s="50"/>
      <c r="ARE43" s="50"/>
      <c r="ARF43" s="50"/>
      <c r="ARG43" s="50"/>
      <c r="ARH43" s="50"/>
      <c r="ARI43" s="50"/>
      <c r="ARJ43" s="50"/>
      <c r="ARK43" s="50"/>
      <c r="ARL43" s="50"/>
      <c r="ARM43" s="50"/>
      <c r="ARN43" s="50"/>
      <c r="ARO43" s="50"/>
      <c r="ARP43" s="50"/>
      <c r="ARQ43" s="50"/>
      <c r="ARR43" s="50"/>
      <c r="ARS43" s="50"/>
      <c r="ART43" s="50"/>
      <c r="ARU43" s="50"/>
      <c r="ARV43" s="50"/>
      <c r="ARW43" s="50"/>
      <c r="ARX43" s="50"/>
      <c r="ARY43" s="50"/>
      <c r="ARZ43" s="50"/>
      <c r="ASA43" s="50"/>
      <c r="ASB43" s="50"/>
      <c r="ASC43" s="50"/>
      <c r="ASD43" s="50"/>
      <c r="ASE43" s="50"/>
      <c r="ASF43" s="50"/>
      <c r="ASG43" s="50"/>
      <c r="ASH43" s="50"/>
      <c r="ASI43" s="50"/>
      <c r="ASJ43" s="50"/>
      <c r="ASK43" s="50"/>
      <c r="ASL43" s="50"/>
      <c r="ASM43" s="50"/>
      <c r="ASN43" s="50"/>
      <c r="ASO43" s="50"/>
      <c r="ASP43" s="50"/>
      <c r="ASQ43" s="50"/>
      <c r="ASR43" s="50"/>
      <c r="ASS43" s="50"/>
      <c r="AST43" s="50"/>
      <c r="ASU43" s="50"/>
      <c r="ASV43" s="50"/>
      <c r="ASW43" s="50"/>
      <c r="ASX43" s="50"/>
      <c r="ASY43" s="50"/>
      <c r="ASZ43" s="50"/>
      <c r="ATA43" s="50"/>
      <c r="ATB43" s="50"/>
      <c r="ATC43" s="50"/>
      <c r="ATD43" s="50"/>
      <c r="ATE43" s="50"/>
      <c r="ATF43" s="50"/>
      <c r="ATG43" s="50"/>
      <c r="ATH43" s="50"/>
      <c r="ATI43" s="50"/>
      <c r="ATJ43" s="50"/>
      <c r="ATK43" s="50"/>
      <c r="ATL43" s="50"/>
      <c r="ATM43" s="50"/>
      <c r="ATN43" s="50"/>
      <c r="ATO43" s="50"/>
      <c r="ATP43" s="50"/>
      <c r="ATQ43" s="50"/>
      <c r="ATR43" s="50"/>
      <c r="ATS43" s="50"/>
      <c r="ATT43" s="50"/>
      <c r="ATU43" s="50"/>
      <c r="ATV43" s="50"/>
      <c r="ATW43" s="50"/>
      <c r="ATX43" s="50"/>
      <c r="ATY43" s="50"/>
      <c r="ATZ43" s="50"/>
      <c r="AUA43" s="50"/>
      <c r="AUB43" s="50"/>
      <c r="AUC43" s="50"/>
      <c r="AUD43" s="50"/>
      <c r="AUE43" s="50"/>
      <c r="AUF43" s="50"/>
      <c r="AUG43" s="50"/>
      <c r="AUH43" s="50"/>
      <c r="AUI43" s="50"/>
      <c r="AUJ43" s="50"/>
      <c r="AUK43" s="50"/>
      <c r="AUL43" s="50"/>
      <c r="AUM43" s="50"/>
      <c r="AUN43" s="50"/>
      <c r="AUO43" s="50"/>
      <c r="AUP43" s="50"/>
      <c r="AUQ43" s="50"/>
      <c r="AUR43" s="50"/>
      <c r="AUS43" s="50"/>
      <c r="AUT43" s="50"/>
      <c r="AUU43" s="50"/>
      <c r="AUV43" s="50"/>
      <c r="AUW43" s="50"/>
      <c r="AUX43" s="50"/>
      <c r="AUY43" s="50"/>
      <c r="AUZ43" s="50"/>
      <c r="AVA43" s="50"/>
      <c r="AVB43" s="50"/>
      <c r="AVC43" s="50"/>
      <c r="AVD43" s="50"/>
      <c r="AVE43" s="50"/>
      <c r="AVF43" s="50"/>
      <c r="AVG43" s="50"/>
      <c r="AVH43" s="50"/>
      <c r="AVI43" s="50"/>
      <c r="AVJ43" s="50"/>
      <c r="AVK43" s="50"/>
      <c r="AVL43" s="50"/>
      <c r="AVM43" s="50"/>
      <c r="AVN43" s="50"/>
      <c r="AVO43" s="50"/>
      <c r="AVP43" s="50"/>
      <c r="AVQ43" s="50"/>
      <c r="AVR43" s="50"/>
      <c r="AVS43" s="50"/>
      <c r="AVT43" s="50"/>
      <c r="AVU43" s="50"/>
      <c r="AVV43" s="50"/>
      <c r="AVW43" s="50"/>
      <c r="AVX43" s="50"/>
      <c r="AVY43" s="50"/>
      <c r="AVZ43" s="50"/>
      <c r="AWA43" s="50"/>
      <c r="AWB43" s="50"/>
      <c r="AWC43" s="50"/>
      <c r="AWD43" s="50"/>
      <c r="AWE43" s="50"/>
      <c r="AWF43" s="50"/>
      <c r="AWG43" s="50"/>
      <c r="AWH43" s="50"/>
      <c r="AWI43" s="50"/>
      <c r="AWJ43" s="50"/>
      <c r="AWK43" s="50"/>
      <c r="AWL43" s="50"/>
      <c r="AWM43" s="50"/>
      <c r="AWN43" s="50"/>
      <c r="AWO43" s="50"/>
      <c r="AWP43" s="50"/>
      <c r="AWQ43" s="50"/>
      <c r="AWR43" s="50"/>
      <c r="AWS43" s="50"/>
      <c r="AWT43" s="50"/>
      <c r="AWU43" s="50"/>
      <c r="AWV43" s="50"/>
      <c r="AWW43" s="50"/>
      <c r="AWX43" s="50"/>
      <c r="AWY43" s="50"/>
      <c r="AWZ43" s="50"/>
      <c r="AXA43" s="50"/>
      <c r="AXB43" s="50"/>
      <c r="AXC43" s="50"/>
      <c r="AXD43" s="50"/>
      <c r="AXE43" s="50"/>
      <c r="AXF43" s="50"/>
      <c r="AXG43" s="50"/>
      <c r="AXH43" s="50"/>
      <c r="AXI43" s="50"/>
      <c r="AXJ43" s="50"/>
      <c r="AXK43" s="50"/>
      <c r="AXL43" s="50"/>
      <c r="AXM43" s="50"/>
      <c r="AXN43" s="50"/>
      <c r="AXO43" s="50"/>
      <c r="AXP43" s="50"/>
      <c r="AXQ43" s="50"/>
      <c r="AXR43" s="50"/>
      <c r="AXS43" s="50"/>
      <c r="AXT43" s="50"/>
      <c r="AXU43" s="50"/>
      <c r="AXV43" s="50"/>
      <c r="AXW43" s="50"/>
      <c r="AXX43" s="50"/>
      <c r="AXY43" s="50"/>
      <c r="AXZ43" s="50"/>
      <c r="AYA43" s="50"/>
      <c r="AYB43" s="50"/>
      <c r="AYC43" s="50"/>
      <c r="AYD43" s="50"/>
      <c r="AYE43" s="50"/>
      <c r="AYF43" s="50"/>
      <c r="AYG43" s="50"/>
      <c r="AYH43" s="50"/>
      <c r="AYI43" s="50"/>
      <c r="AYJ43" s="50"/>
      <c r="AYK43" s="50"/>
      <c r="AYL43" s="50"/>
      <c r="AYM43" s="50"/>
      <c r="AYN43" s="50"/>
      <c r="AYO43" s="50"/>
      <c r="AYP43" s="50"/>
      <c r="AYQ43" s="50"/>
      <c r="AYR43" s="50"/>
      <c r="AYS43" s="50"/>
      <c r="AYT43" s="50"/>
      <c r="AYU43" s="50"/>
      <c r="AYV43" s="50"/>
      <c r="AYW43" s="50"/>
      <c r="AYX43" s="50"/>
      <c r="AYY43" s="50"/>
      <c r="AYZ43" s="50"/>
      <c r="AZA43" s="50"/>
      <c r="AZB43" s="50"/>
      <c r="AZC43" s="50"/>
      <c r="AZD43" s="50"/>
      <c r="AZE43" s="50"/>
      <c r="AZF43" s="50"/>
      <c r="AZG43" s="50"/>
      <c r="AZH43" s="50"/>
      <c r="AZI43" s="50"/>
      <c r="AZJ43" s="50"/>
      <c r="AZK43" s="50"/>
      <c r="AZL43" s="50"/>
      <c r="AZM43" s="50"/>
      <c r="AZN43" s="50"/>
      <c r="AZO43" s="50"/>
      <c r="AZP43" s="50"/>
      <c r="AZQ43" s="50"/>
      <c r="AZR43" s="50"/>
      <c r="AZS43" s="50"/>
      <c r="AZT43" s="50"/>
      <c r="AZU43" s="50"/>
      <c r="AZV43" s="50"/>
      <c r="AZW43" s="50"/>
      <c r="AZX43" s="50"/>
      <c r="AZY43" s="50"/>
      <c r="AZZ43" s="50"/>
      <c r="BAA43" s="50"/>
      <c r="BAB43" s="50"/>
      <c r="BAC43" s="50"/>
      <c r="BAD43" s="50"/>
      <c r="BAE43" s="50"/>
      <c r="BAF43" s="50"/>
      <c r="BAG43" s="50"/>
      <c r="BAH43" s="50"/>
      <c r="BAI43" s="50"/>
      <c r="BAJ43" s="50"/>
      <c r="BAK43" s="50"/>
      <c r="BAL43" s="50"/>
      <c r="BAM43" s="50"/>
      <c r="BAN43" s="50"/>
      <c r="BAO43" s="50"/>
      <c r="BAP43" s="50"/>
      <c r="BAQ43" s="50"/>
      <c r="BAR43" s="50"/>
      <c r="BAS43" s="50"/>
      <c r="BAT43" s="50"/>
      <c r="BAU43" s="50"/>
      <c r="BAV43" s="50"/>
      <c r="BAW43" s="50"/>
      <c r="BAX43" s="50"/>
      <c r="BAY43" s="50"/>
      <c r="BAZ43" s="50"/>
      <c r="BBA43" s="50"/>
      <c r="BBB43" s="50"/>
      <c r="BBC43" s="50"/>
      <c r="BBD43" s="50"/>
      <c r="BBE43" s="50"/>
      <c r="BBF43" s="50"/>
      <c r="BBG43" s="50"/>
      <c r="BBH43" s="50"/>
      <c r="BBI43" s="50"/>
      <c r="BBJ43" s="50"/>
      <c r="BBK43" s="50"/>
      <c r="BBL43" s="50"/>
      <c r="BBM43" s="50"/>
      <c r="BBN43" s="50"/>
      <c r="BBO43" s="50"/>
      <c r="BBP43" s="50"/>
      <c r="BBQ43" s="50"/>
      <c r="BBR43" s="50"/>
      <c r="BBS43" s="50"/>
      <c r="BBT43" s="50"/>
      <c r="BBU43" s="50"/>
      <c r="BBV43" s="50"/>
      <c r="BBW43" s="50"/>
      <c r="BBX43" s="50"/>
      <c r="BBY43" s="50"/>
      <c r="BBZ43" s="50"/>
      <c r="BCA43" s="50"/>
      <c r="BCB43" s="50"/>
      <c r="BCC43" s="50"/>
      <c r="BCD43" s="50"/>
      <c r="BCE43" s="50"/>
      <c r="BCF43" s="50"/>
      <c r="BCG43" s="50"/>
      <c r="BCH43" s="50"/>
      <c r="BCI43" s="50"/>
      <c r="BCJ43" s="50"/>
      <c r="BCK43" s="50"/>
      <c r="BCL43" s="50"/>
      <c r="BCM43" s="50"/>
      <c r="BCN43" s="50"/>
      <c r="BCO43" s="50"/>
      <c r="BCP43" s="50"/>
      <c r="BCQ43" s="50"/>
      <c r="BCR43" s="50"/>
      <c r="BCS43" s="50"/>
      <c r="BCT43" s="50"/>
      <c r="BCU43" s="50"/>
      <c r="BCV43" s="50"/>
      <c r="BCW43" s="50"/>
      <c r="BCX43" s="50"/>
      <c r="BCY43" s="50"/>
      <c r="BCZ43" s="50"/>
      <c r="BDA43" s="50"/>
      <c r="BDB43" s="50"/>
      <c r="BDC43" s="50"/>
      <c r="BDD43" s="50"/>
      <c r="BDE43" s="50"/>
      <c r="BDF43" s="50"/>
      <c r="BDG43" s="50"/>
      <c r="BDH43" s="50"/>
      <c r="BDI43" s="50"/>
      <c r="BDJ43" s="50"/>
      <c r="BDK43" s="50"/>
      <c r="BDL43" s="50"/>
      <c r="BDM43" s="50"/>
      <c r="BDN43" s="50"/>
      <c r="BDO43" s="50"/>
      <c r="BDP43" s="50"/>
      <c r="BDQ43" s="50"/>
      <c r="BDR43" s="50"/>
      <c r="BDS43" s="50"/>
      <c r="BDT43" s="50"/>
      <c r="BDU43" s="50"/>
      <c r="BDV43" s="50"/>
      <c r="BDW43" s="50"/>
      <c r="BDX43" s="50"/>
      <c r="BDY43" s="50"/>
      <c r="BDZ43" s="50"/>
      <c r="BEA43" s="50"/>
      <c r="BEB43" s="50"/>
      <c r="BEC43" s="50"/>
      <c r="BED43" s="50"/>
      <c r="BEE43" s="50"/>
      <c r="BEF43" s="50"/>
      <c r="BEG43" s="50"/>
      <c r="BEH43" s="50"/>
      <c r="BEI43" s="50"/>
      <c r="BEJ43" s="50"/>
      <c r="BEK43" s="50"/>
      <c r="BEL43" s="50"/>
      <c r="BEM43" s="50"/>
      <c r="BEN43" s="50"/>
      <c r="BEO43" s="50"/>
      <c r="BEP43" s="50"/>
      <c r="BEQ43" s="50"/>
      <c r="BER43" s="50"/>
      <c r="BES43" s="50"/>
      <c r="BET43" s="50"/>
      <c r="BEU43" s="50"/>
      <c r="BEV43" s="50"/>
      <c r="BEW43" s="50"/>
      <c r="BEX43" s="50"/>
      <c r="BEY43" s="50"/>
      <c r="BEZ43" s="50"/>
      <c r="BFA43" s="50"/>
      <c r="BFB43" s="50"/>
      <c r="BFC43" s="50"/>
      <c r="BFD43" s="50"/>
      <c r="BFE43" s="50"/>
      <c r="BFF43" s="50"/>
      <c r="BFG43" s="50"/>
      <c r="BFH43" s="50"/>
      <c r="BFI43" s="50"/>
      <c r="BFJ43" s="50"/>
      <c r="BFK43" s="50"/>
      <c r="BFL43" s="50"/>
      <c r="BFM43" s="50"/>
      <c r="BFN43" s="50"/>
      <c r="BFO43" s="50"/>
      <c r="BFP43" s="50"/>
      <c r="BFQ43" s="50"/>
      <c r="BFR43" s="50"/>
      <c r="BFS43" s="50"/>
      <c r="BFT43" s="50"/>
      <c r="BFU43" s="50"/>
      <c r="BFV43" s="50"/>
      <c r="BFW43" s="50"/>
      <c r="BFX43" s="50"/>
      <c r="BFY43" s="50"/>
      <c r="BFZ43" s="50"/>
      <c r="BGA43" s="50"/>
      <c r="BGB43" s="50"/>
      <c r="BGC43" s="50"/>
      <c r="BGD43" s="50"/>
      <c r="BGE43" s="50"/>
      <c r="BGF43" s="50"/>
      <c r="BGG43" s="50"/>
      <c r="BGH43" s="50"/>
      <c r="BGI43" s="50"/>
      <c r="BGJ43" s="50"/>
      <c r="BGK43" s="50"/>
      <c r="BGL43" s="50"/>
      <c r="BGM43" s="50"/>
      <c r="BGN43" s="50"/>
      <c r="BGO43" s="50"/>
      <c r="BGP43" s="50"/>
      <c r="BGQ43" s="50"/>
      <c r="BGR43" s="50"/>
      <c r="BGS43" s="50"/>
      <c r="BGT43" s="50"/>
      <c r="BGU43" s="50"/>
      <c r="BGV43" s="50"/>
      <c r="BGW43" s="50"/>
      <c r="BGX43" s="50"/>
      <c r="BGY43" s="50"/>
      <c r="BGZ43" s="50"/>
      <c r="BHA43" s="50"/>
      <c r="BHB43" s="50"/>
      <c r="BHC43" s="50"/>
      <c r="BHD43" s="50"/>
      <c r="BHE43" s="50"/>
      <c r="BHF43" s="50"/>
      <c r="BHG43" s="50"/>
      <c r="BHH43" s="50"/>
      <c r="BHI43" s="50"/>
      <c r="BHJ43" s="50"/>
      <c r="BHK43" s="50"/>
      <c r="BHL43" s="50"/>
      <c r="BHM43" s="50"/>
      <c r="BHN43" s="50"/>
      <c r="BHO43" s="50"/>
      <c r="BHP43" s="50"/>
      <c r="BHQ43" s="50"/>
      <c r="BHR43" s="50"/>
      <c r="BHS43" s="50"/>
      <c r="BHT43" s="50"/>
      <c r="BHU43" s="50"/>
      <c r="BHV43" s="50"/>
      <c r="BHW43" s="50"/>
      <c r="BHX43" s="50"/>
      <c r="BHY43" s="50"/>
      <c r="BHZ43" s="50"/>
      <c r="BIA43" s="50"/>
      <c r="BIB43" s="50"/>
      <c r="BIC43" s="50"/>
      <c r="BID43" s="50"/>
      <c r="BIE43" s="50"/>
      <c r="BIF43" s="50"/>
      <c r="BIG43" s="50"/>
      <c r="BIH43" s="50"/>
      <c r="BII43" s="50"/>
      <c r="BIJ43" s="50"/>
      <c r="BIK43" s="50"/>
      <c r="BIL43" s="50"/>
      <c r="BIM43" s="50"/>
      <c r="BIN43" s="50"/>
      <c r="BIO43" s="50"/>
      <c r="BIP43" s="50"/>
      <c r="BIQ43" s="50"/>
      <c r="BIR43" s="50"/>
      <c r="BIS43" s="50"/>
      <c r="BIT43" s="50"/>
      <c r="BIU43" s="50"/>
      <c r="BIV43" s="50"/>
      <c r="BIW43" s="50"/>
      <c r="BIX43" s="50"/>
      <c r="BIY43" s="50"/>
      <c r="BIZ43" s="50"/>
      <c r="BJA43" s="50"/>
      <c r="BJB43" s="50"/>
      <c r="BJC43" s="50"/>
      <c r="BJD43" s="50"/>
      <c r="BJE43" s="50"/>
      <c r="BJF43" s="50"/>
      <c r="BJG43" s="50"/>
      <c r="BJH43" s="50"/>
      <c r="BJI43" s="50"/>
      <c r="BJJ43" s="50"/>
      <c r="BJK43" s="50"/>
      <c r="BJL43" s="50"/>
      <c r="BJM43" s="50"/>
      <c r="BJN43" s="50"/>
      <c r="BJO43" s="50"/>
      <c r="BJP43" s="50"/>
      <c r="BJQ43" s="50"/>
      <c r="BJR43" s="50"/>
      <c r="BJS43" s="50"/>
      <c r="BJT43" s="50"/>
      <c r="BJU43" s="50"/>
      <c r="BJV43" s="50"/>
      <c r="BJW43" s="50"/>
      <c r="BJX43" s="50"/>
      <c r="BJY43" s="50"/>
      <c r="BJZ43" s="50"/>
      <c r="BKA43" s="50"/>
      <c r="BKB43" s="50"/>
      <c r="BKC43" s="50"/>
      <c r="BKD43" s="50"/>
      <c r="BKE43" s="50"/>
      <c r="BKF43" s="50"/>
      <c r="BKG43" s="50"/>
      <c r="BKH43" s="50"/>
      <c r="BKI43" s="50"/>
      <c r="BKJ43" s="50"/>
      <c r="BKK43" s="50"/>
      <c r="BKL43" s="50"/>
      <c r="BKM43" s="50"/>
      <c r="BKN43" s="50"/>
      <c r="BKO43" s="50"/>
      <c r="BKP43" s="50"/>
      <c r="BKQ43" s="50"/>
      <c r="BKR43" s="50"/>
      <c r="BKS43" s="50"/>
      <c r="BKT43" s="50"/>
      <c r="BKU43" s="50"/>
      <c r="BKV43" s="50"/>
      <c r="BKW43" s="50"/>
      <c r="BKX43" s="50"/>
      <c r="BKY43" s="50"/>
      <c r="BKZ43" s="50"/>
      <c r="BLA43" s="50"/>
      <c r="BLB43" s="50"/>
      <c r="BLC43" s="50"/>
      <c r="BLD43" s="50"/>
      <c r="BLE43" s="50"/>
      <c r="BLF43" s="50"/>
      <c r="BLG43" s="50"/>
      <c r="BLH43" s="50"/>
      <c r="BLI43" s="50"/>
      <c r="BLJ43" s="50"/>
      <c r="BLK43" s="50"/>
      <c r="BLL43" s="50"/>
      <c r="BLM43" s="50"/>
      <c r="BLN43" s="50"/>
      <c r="BLO43" s="50"/>
      <c r="BLP43" s="50"/>
      <c r="BLQ43" s="50"/>
      <c r="BLR43" s="50"/>
      <c r="BLS43" s="50"/>
      <c r="BLT43" s="50"/>
      <c r="BLU43" s="50"/>
      <c r="BLV43" s="50"/>
      <c r="BLW43" s="50"/>
      <c r="BLX43" s="50"/>
      <c r="BLY43" s="50"/>
      <c r="BLZ43" s="50"/>
      <c r="BMA43" s="50"/>
      <c r="BMB43" s="50"/>
      <c r="BMC43" s="50"/>
      <c r="BMD43" s="50"/>
      <c r="BME43" s="50"/>
      <c r="BMF43" s="50"/>
      <c r="BMG43" s="50"/>
      <c r="BMH43" s="50"/>
      <c r="BMI43" s="50"/>
      <c r="BMJ43" s="50"/>
      <c r="BMK43" s="50"/>
      <c r="BML43" s="50"/>
      <c r="BMM43" s="50"/>
      <c r="BMN43" s="50"/>
      <c r="BMO43" s="50"/>
      <c r="BMP43" s="50"/>
      <c r="BMQ43" s="50"/>
      <c r="BMR43" s="50"/>
      <c r="BMS43" s="50"/>
      <c r="BMT43" s="50"/>
      <c r="BMU43" s="50"/>
      <c r="BMV43" s="50"/>
      <c r="BMW43" s="50"/>
      <c r="BMX43" s="50"/>
      <c r="BMY43" s="50"/>
      <c r="BMZ43" s="50"/>
      <c r="BNA43" s="50"/>
      <c r="BNB43" s="50"/>
      <c r="BNC43" s="50"/>
      <c r="BND43" s="50"/>
      <c r="BNE43" s="50"/>
      <c r="BNF43" s="50"/>
      <c r="BNG43" s="50"/>
      <c r="BNH43" s="50"/>
      <c r="BNI43" s="50"/>
      <c r="BNJ43" s="50"/>
      <c r="BNK43" s="50"/>
      <c r="BNL43" s="50"/>
      <c r="BNM43" s="50"/>
      <c r="BNN43" s="50"/>
      <c r="BNO43" s="50"/>
      <c r="BNP43" s="50"/>
      <c r="BNQ43" s="50"/>
      <c r="BNR43" s="50"/>
      <c r="BNS43" s="50"/>
      <c r="BNT43" s="50"/>
      <c r="BNU43" s="50"/>
      <c r="BNV43" s="50"/>
      <c r="BNW43" s="50"/>
      <c r="BNX43" s="50"/>
      <c r="BNY43" s="50"/>
      <c r="BNZ43" s="50"/>
      <c r="BOA43" s="50"/>
      <c r="BOB43" s="50"/>
      <c r="BOC43" s="50"/>
      <c r="BOD43" s="50"/>
      <c r="BOE43" s="50"/>
      <c r="BOF43" s="50"/>
      <c r="BOG43" s="50"/>
      <c r="BOH43" s="50"/>
      <c r="BOI43" s="50"/>
      <c r="BOJ43" s="50"/>
      <c r="BOK43" s="50"/>
      <c r="BOL43" s="50"/>
      <c r="BOM43" s="50"/>
      <c r="BON43" s="50"/>
      <c r="BOO43" s="50"/>
      <c r="BOP43" s="50"/>
      <c r="BOQ43" s="50"/>
      <c r="BOR43" s="50"/>
      <c r="BOS43" s="50"/>
      <c r="BOT43" s="50"/>
      <c r="BOU43" s="50"/>
      <c r="BOV43" s="50"/>
      <c r="BOW43" s="50"/>
      <c r="BOX43" s="50"/>
      <c r="BOY43" s="50"/>
      <c r="BOZ43" s="50"/>
      <c r="BPA43" s="50"/>
      <c r="BPB43" s="50"/>
      <c r="BPC43" s="50"/>
      <c r="BPD43" s="50"/>
      <c r="BPE43" s="50"/>
      <c r="BPF43" s="50"/>
      <c r="BPG43" s="50"/>
      <c r="BPH43" s="50"/>
      <c r="BPI43" s="50"/>
      <c r="BPJ43" s="50"/>
      <c r="BPK43" s="50"/>
      <c r="BPL43" s="50"/>
      <c r="BPM43" s="50"/>
      <c r="BPN43" s="50"/>
      <c r="BPO43" s="50"/>
      <c r="BPP43" s="50"/>
      <c r="BPQ43" s="50"/>
      <c r="BPR43" s="50"/>
      <c r="BPS43" s="50"/>
      <c r="BPT43" s="50"/>
      <c r="BPU43" s="50"/>
      <c r="BPV43" s="50"/>
      <c r="BPW43" s="50"/>
      <c r="BPX43" s="50"/>
      <c r="BPY43" s="50"/>
      <c r="BPZ43" s="50"/>
      <c r="BQA43" s="50"/>
      <c r="BQB43" s="50"/>
      <c r="BQC43" s="50"/>
      <c r="BQD43" s="50"/>
      <c r="BQE43" s="50"/>
      <c r="BQF43" s="50"/>
      <c r="BQG43" s="50"/>
      <c r="BQH43" s="50"/>
      <c r="BQI43" s="50"/>
      <c r="BQJ43" s="50"/>
      <c r="BQK43" s="50"/>
      <c r="BQL43" s="50"/>
      <c r="BQM43" s="50"/>
      <c r="BQN43" s="50"/>
      <c r="BQO43" s="50"/>
      <c r="BQP43" s="50"/>
      <c r="BQQ43" s="50"/>
      <c r="BQR43" s="50"/>
      <c r="BQS43" s="50"/>
      <c r="BQT43" s="50"/>
      <c r="BQU43" s="50"/>
      <c r="BQV43" s="50"/>
      <c r="BQW43" s="50"/>
      <c r="BQX43" s="50"/>
      <c r="BQY43" s="50"/>
      <c r="BQZ43" s="50"/>
      <c r="BRA43" s="50"/>
      <c r="BRB43" s="50"/>
      <c r="BRC43" s="50"/>
      <c r="BRD43" s="50"/>
      <c r="BRE43" s="50"/>
      <c r="BRF43" s="50"/>
      <c r="BRG43" s="50"/>
      <c r="BRH43" s="50"/>
      <c r="BRI43" s="50"/>
      <c r="BRJ43" s="50"/>
      <c r="BRK43" s="50"/>
      <c r="BRL43" s="50"/>
      <c r="BRM43" s="50"/>
      <c r="BRN43" s="50"/>
      <c r="BRO43" s="50"/>
      <c r="BRP43" s="50"/>
      <c r="BRQ43" s="50"/>
      <c r="BRR43" s="50"/>
      <c r="BRS43" s="50"/>
      <c r="BRT43" s="50"/>
      <c r="BRU43" s="50"/>
      <c r="BRV43" s="50"/>
      <c r="BRW43" s="50"/>
      <c r="BRX43" s="50"/>
      <c r="BRY43" s="50"/>
      <c r="BRZ43" s="50"/>
      <c r="BSA43" s="50"/>
      <c r="BSB43" s="50"/>
      <c r="BSC43" s="50"/>
      <c r="BSD43" s="50"/>
      <c r="BSE43" s="50"/>
      <c r="BSF43" s="50"/>
      <c r="BSG43" s="50"/>
      <c r="BSH43" s="50"/>
      <c r="BSI43" s="50"/>
      <c r="BSJ43" s="50"/>
      <c r="BSK43" s="50"/>
      <c r="BSL43" s="50"/>
      <c r="BSM43" s="50"/>
      <c r="BSN43" s="50"/>
      <c r="BSO43" s="50"/>
      <c r="BSP43" s="50"/>
      <c r="BSQ43" s="50"/>
      <c r="BSR43" s="50"/>
      <c r="BSS43" s="50"/>
      <c r="BST43" s="50"/>
      <c r="BSU43" s="50"/>
      <c r="BSV43" s="50"/>
      <c r="BSW43" s="50"/>
      <c r="BSX43" s="50"/>
      <c r="BSY43" s="50"/>
      <c r="BSZ43" s="50"/>
      <c r="BTA43" s="50"/>
      <c r="BTB43" s="50"/>
      <c r="BTC43" s="50"/>
      <c r="BTD43" s="50"/>
      <c r="BTE43" s="50"/>
      <c r="BTF43" s="50"/>
      <c r="BTG43" s="50"/>
      <c r="BTH43" s="50"/>
      <c r="BTI43" s="50"/>
      <c r="BTJ43" s="50"/>
      <c r="BTK43" s="50"/>
      <c r="BTL43" s="50"/>
      <c r="BTM43" s="50"/>
      <c r="BTN43" s="50"/>
      <c r="BTO43" s="50"/>
      <c r="BTP43" s="50"/>
      <c r="BTQ43" s="50"/>
      <c r="BTR43" s="50"/>
      <c r="BTS43" s="50"/>
      <c r="BTT43" s="50"/>
      <c r="BTU43" s="50"/>
      <c r="BTV43" s="50"/>
      <c r="BTW43" s="50"/>
      <c r="BTX43" s="50"/>
      <c r="BTY43" s="50"/>
      <c r="BTZ43" s="50"/>
      <c r="BUA43" s="50"/>
      <c r="BUB43" s="50"/>
      <c r="BUC43" s="50"/>
      <c r="BUD43" s="50"/>
      <c r="BUE43" s="50"/>
      <c r="BUF43" s="50"/>
      <c r="BUG43" s="50"/>
      <c r="BUH43" s="50"/>
      <c r="BUI43" s="50"/>
      <c r="BUJ43" s="50"/>
      <c r="BUK43" s="50"/>
      <c r="BUL43" s="50"/>
      <c r="BUM43" s="50"/>
      <c r="BUN43" s="50"/>
      <c r="BUO43" s="50"/>
      <c r="BUP43" s="50"/>
      <c r="BUQ43" s="50"/>
      <c r="BUR43" s="50"/>
      <c r="BUS43" s="50"/>
      <c r="BUT43" s="50"/>
      <c r="BUU43" s="50"/>
      <c r="BUV43" s="50"/>
      <c r="BUW43" s="50"/>
      <c r="BUX43" s="50"/>
      <c r="BUY43" s="50"/>
      <c r="BUZ43" s="50"/>
      <c r="BVA43" s="50"/>
      <c r="BVB43" s="50"/>
      <c r="BVC43" s="50"/>
      <c r="BVD43" s="50"/>
      <c r="BVE43" s="50"/>
      <c r="BVF43" s="50"/>
      <c r="BVG43" s="50"/>
      <c r="BVH43" s="50"/>
      <c r="BVI43" s="50"/>
      <c r="BVJ43" s="50"/>
      <c r="BVK43" s="50"/>
      <c r="BVL43" s="50"/>
      <c r="BVM43" s="50"/>
      <c r="BVN43" s="50"/>
      <c r="BVO43" s="50"/>
      <c r="BVP43" s="50"/>
      <c r="BVQ43" s="50"/>
      <c r="BVR43" s="50"/>
      <c r="BVS43" s="50"/>
      <c r="BVT43" s="50"/>
      <c r="BVU43" s="50"/>
      <c r="BVV43" s="50"/>
      <c r="BVW43" s="50"/>
      <c r="BVX43" s="50"/>
      <c r="BVY43" s="50"/>
      <c r="BVZ43" s="50"/>
      <c r="BWA43" s="50"/>
      <c r="BWB43" s="50"/>
      <c r="BWC43" s="50"/>
      <c r="BWD43" s="50"/>
      <c r="BWE43" s="50"/>
      <c r="BWF43" s="50"/>
      <c r="BWG43" s="50"/>
      <c r="BWH43" s="50"/>
      <c r="BWI43" s="50"/>
      <c r="BWJ43" s="50"/>
      <c r="BWK43" s="50"/>
      <c r="BWL43" s="50"/>
      <c r="BWM43" s="50"/>
      <c r="BWN43" s="50"/>
      <c r="BWO43" s="50"/>
      <c r="BWP43" s="50"/>
      <c r="BWQ43" s="50"/>
      <c r="BWR43" s="50"/>
      <c r="BWS43" s="50"/>
      <c r="BWT43" s="50"/>
      <c r="BWU43" s="50"/>
      <c r="BWV43" s="50"/>
      <c r="BWW43" s="50"/>
      <c r="BWX43" s="50"/>
      <c r="BWY43" s="50"/>
      <c r="BWZ43" s="50"/>
      <c r="BXA43" s="50"/>
      <c r="BXB43" s="50"/>
      <c r="BXC43" s="50"/>
      <c r="BXD43" s="50"/>
      <c r="BXE43" s="50"/>
      <c r="BXF43" s="50"/>
      <c r="BXG43" s="50"/>
      <c r="BXH43" s="50"/>
      <c r="BXI43" s="50"/>
      <c r="BXJ43" s="50"/>
      <c r="BXK43" s="50"/>
      <c r="BXL43" s="50"/>
      <c r="BXM43" s="50"/>
      <c r="BXN43" s="50"/>
      <c r="BXO43" s="50"/>
      <c r="BXP43" s="50"/>
      <c r="BXQ43" s="50"/>
      <c r="BXR43" s="50"/>
      <c r="BXS43" s="50"/>
      <c r="BXT43" s="50"/>
      <c r="BXU43" s="50"/>
      <c r="BXV43" s="50"/>
      <c r="BXW43" s="50"/>
      <c r="BXX43" s="50"/>
      <c r="BXY43" s="50"/>
      <c r="BXZ43" s="50"/>
      <c r="BYA43" s="50"/>
      <c r="BYB43" s="50"/>
      <c r="BYC43" s="50"/>
      <c r="BYD43" s="50"/>
      <c r="BYE43" s="50"/>
      <c r="BYF43" s="50"/>
      <c r="BYG43" s="50"/>
      <c r="BYH43" s="50"/>
      <c r="BYI43" s="50"/>
      <c r="BYJ43" s="50"/>
      <c r="BYK43" s="50"/>
      <c r="BYL43" s="50"/>
      <c r="BYM43" s="50"/>
      <c r="BYN43" s="50"/>
      <c r="BYO43" s="50"/>
      <c r="BYP43" s="50"/>
      <c r="BYQ43" s="50"/>
      <c r="BYR43" s="50"/>
      <c r="BYS43" s="50"/>
      <c r="BYT43" s="50"/>
      <c r="BYU43" s="50"/>
      <c r="BYV43" s="50"/>
      <c r="BYW43" s="50"/>
      <c r="BYX43" s="50"/>
      <c r="BYY43" s="50"/>
      <c r="BYZ43" s="50"/>
      <c r="BZA43" s="50"/>
      <c r="BZB43" s="50"/>
      <c r="BZC43" s="50"/>
      <c r="BZD43" s="50"/>
      <c r="BZE43" s="50"/>
      <c r="BZF43" s="50"/>
      <c r="BZG43" s="50"/>
      <c r="BZH43" s="50"/>
      <c r="BZI43" s="50"/>
      <c r="BZJ43" s="50"/>
      <c r="BZK43" s="50"/>
      <c r="BZL43" s="50"/>
      <c r="BZM43" s="50"/>
      <c r="BZN43" s="50"/>
      <c r="BZO43" s="50"/>
      <c r="BZP43" s="50"/>
      <c r="BZQ43" s="50"/>
      <c r="BZR43" s="50"/>
      <c r="BZS43" s="50"/>
      <c r="BZT43" s="50"/>
      <c r="BZU43" s="50"/>
      <c r="BZV43" s="50"/>
      <c r="BZW43" s="50"/>
      <c r="BZX43" s="50"/>
      <c r="BZY43" s="50"/>
      <c r="BZZ43" s="50"/>
      <c r="CAA43" s="50"/>
      <c r="CAB43" s="50"/>
      <c r="CAC43" s="50"/>
      <c r="CAD43" s="50"/>
      <c r="CAE43" s="50"/>
      <c r="CAF43" s="50"/>
      <c r="CAG43" s="50"/>
      <c r="CAH43" s="50"/>
      <c r="CAI43" s="50"/>
      <c r="CAJ43" s="50"/>
      <c r="CAK43" s="50"/>
      <c r="CAL43" s="50"/>
      <c r="CAM43" s="50"/>
      <c r="CAN43" s="50"/>
      <c r="CAO43" s="50"/>
      <c r="CAP43" s="50"/>
      <c r="CAQ43" s="50"/>
      <c r="CAR43" s="50"/>
      <c r="CAS43" s="50"/>
      <c r="CAT43" s="50"/>
      <c r="CAU43" s="50"/>
      <c r="CAV43" s="50"/>
      <c r="CAW43" s="50"/>
      <c r="CAX43" s="50"/>
      <c r="CAY43" s="50"/>
      <c r="CAZ43" s="50"/>
      <c r="CBA43" s="50"/>
      <c r="CBB43" s="50"/>
      <c r="CBC43" s="50"/>
      <c r="CBD43" s="50"/>
      <c r="CBE43" s="50"/>
      <c r="CBF43" s="50"/>
      <c r="CBG43" s="50"/>
      <c r="CBH43" s="50"/>
      <c r="CBI43" s="50"/>
      <c r="CBJ43" s="50"/>
      <c r="CBK43" s="50"/>
      <c r="CBL43" s="50"/>
      <c r="CBM43" s="50"/>
      <c r="CBN43" s="50"/>
      <c r="CBO43" s="50"/>
      <c r="CBP43" s="50"/>
      <c r="CBQ43" s="50"/>
      <c r="CBR43" s="50"/>
      <c r="CBS43" s="50"/>
      <c r="CBT43" s="50"/>
      <c r="CBU43" s="50"/>
      <c r="CBV43" s="50"/>
      <c r="CBW43" s="50"/>
      <c r="CBX43" s="50"/>
      <c r="CBY43" s="50"/>
      <c r="CBZ43" s="50"/>
      <c r="CCA43" s="50"/>
      <c r="CCB43" s="50"/>
      <c r="CCC43" s="50"/>
      <c r="CCD43" s="50"/>
      <c r="CCE43" s="50"/>
      <c r="CCF43" s="50"/>
      <c r="CCG43" s="50"/>
      <c r="CCH43" s="50"/>
      <c r="CCI43" s="50"/>
      <c r="CCJ43" s="50"/>
      <c r="CCK43" s="50"/>
      <c r="CCL43" s="50"/>
      <c r="CCM43" s="50"/>
      <c r="CCN43" s="50"/>
      <c r="CCO43" s="50"/>
      <c r="CCP43" s="50"/>
      <c r="CCQ43" s="50"/>
      <c r="CCR43" s="50"/>
      <c r="CCS43" s="50"/>
      <c r="CCT43" s="50"/>
      <c r="CCU43" s="50"/>
      <c r="CCV43" s="50"/>
      <c r="CCW43" s="50"/>
      <c r="CCX43" s="50"/>
      <c r="CCY43" s="50"/>
      <c r="CCZ43" s="50"/>
      <c r="CDA43" s="50"/>
      <c r="CDB43" s="50"/>
      <c r="CDC43" s="50"/>
      <c r="CDD43" s="50"/>
      <c r="CDE43" s="50"/>
      <c r="CDF43" s="50"/>
      <c r="CDG43" s="50"/>
      <c r="CDH43" s="50"/>
      <c r="CDI43" s="50"/>
      <c r="CDJ43" s="50"/>
      <c r="CDK43" s="50"/>
      <c r="CDL43" s="50"/>
      <c r="CDM43" s="50"/>
      <c r="CDN43" s="50"/>
      <c r="CDO43" s="50"/>
      <c r="CDP43" s="50"/>
      <c r="CDQ43" s="50"/>
      <c r="CDR43" s="50"/>
      <c r="CDS43" s="50"/>
      <c r="CDT43" s="50"/>
      <c r="CDU43" s="50"/>
      <c r="CDV43" s="50"/>
      <c r="CDW43" s="50"/>
      <c r="CDX43" s="50"/>
      <c r="CDY43" s="50"/>
      <c r="CDZ43" s="50"/>
      <c r="CEA43" s="50"/>
      <c r="CEB43" s="50"/>
      <c r="CEC43" s="50"/>
      <c r="CED43" s="50"/>
      <c r="CEE43" s="50"/>
      <c r="CEF43" s="50"/>
      <c r="CEG43" s="50"/>
      <c r="CEH43" s="50"/>
      <c r="CEI43" s="50"/>
      <c r="CEJ43" s="50"/>
      <c r="CEK43" s="50"/>
      <c r="CEL43" s="50"/>
      <c r="CEM43" s="50"/>
      <c r="CEN43" s="50"/>
      <c r="CEO43" s="50"/>
      <c r="CEP43" s="50"/>
      <c r="CEQ43" s="50"/>
      <c r="CER43" s="50"/>
      <c r="CES43" s="50"/>
      <c r="CET43" s="50"/>
      <c r="CEU43" s="50"/>
      <c r="CEV43" s="50"/>
      <c r="CEW43" s="50"/>
      <c r="CEX43" s="50"/>
      <c r="CEY43" s="50"/>
      <c r="CEZ43" s="50"/>
      <c r="CFA43" s="50"/>
      <c r="CFB43" s="50"/>
      <c r="CFC43" s="50"/>
      <c r="CFD43" s="50"/>
      <c r="CFE43" s="50"/>
      <c r="CFF43" s="50"/>
      <c r="CFG43" s="50"/>
      <c r="CFH43" s="50"/>
      <c r="CFI43" s="50"/>
      <c r="CFJ43" s="50"/>
      <c r="CFK43" s="50"/>
      <c r="CFL43" s="50"/>
      <c r="CFM43" s="50"/>
      <c r="CFN43" s="50"/>
      <c r="CFO43" s="50"/>
      <c r="CFP43" s="50"/>
      <c r="CFQ43" s="50"/>
      <c r="CFR43" s="50"/>
      <c r="CFS43" s="50"/>
      <c r="CFT43" s="50"/>
      <c r="CFU43" s="50"/>
      <c r="CFV43" s="50"/>
      <c r="CFW43" s="50"/>
      <c r="CFX43" s="50"/>
      <c r="CFY43" s="50"/>
      <c r="CFZ43" s="50"/>
      <c r="CGA43" s="50"/>
      <c r="CGB43" s="50"/>
      <c r="CGC43" s="50"/>
      <c r="CGD43" s="50"/>
      <c r="CGE43" s="50"/>
      <c r="CGF43" s="50"/>
      <c r="CGG43" s="50"/>
      <c r="CGH43" s="50"/>
      <c r="CGI43" s="50"/>
      <c r="CGJ43" s="50"/>
      <c r="CGK43" s="50"/>
      <c r="CGL43" s="50"/>
      <c r="CGM43" s="50"/>
      <c r="CGN43" s="50"/>
      <c r="CGO43" s="50"/>
      <c r="CGP43" s="50"/>
      <c r="CGQ43" s="50"/>
      <c r="CGR43" s="50"/>
      <c r="CGS43" s="50"/>
      <c r="CGT43" s="50"/>
      <c r="CGU43" s="50"/>
      <c r="CGV43" s="50"/>
      <c r="CGW43" s="50"/>
      <c r="CGX43" s="50"/>
      <c r="CGY43" s="50"/>
      <c r="CGZ43" s="50"/>
      <c r="CHA43" s="50"/>
      <c r="CHB43" s="50"/>
      <c r="CHC43" s="50"/>
      <c r="CHD43" s="50"/>
      <c r="CHE43" s="50"/>
      <c r="CHF43" s="50"/>
      <c r="CHG43" s="50"/>
      <c r="CHH43" s="50"/>
      <c r="CHI43" s="50"/>
      <c r="CHJ43" s="50"/>
      <c r="CHK43" s="50"/>
      <c r="CHL43" s="50"/>
      <c r="CHM43" s="50"/>
      <c r="CHN43" s="50"/>
      <c r="CHO43" s="50"/>
      <c r="CHP43" s="50"/>
      <c r="CHQ43" s="50"/>
      <c r="CHR43" s="50"/>
      <c r="CHS43" s="50"/>
      <c r="CHT43" s="50"/>
      <c r="CHU43" s="50"/>
      <c r="CHV43" s="50"/>
      <c r="CHW43" s="50"/>
      <c r="CHX43" s="50"/>
      <c r="CHY43" s="50"/>
      <c r="CHZ43" s="50"/>
      <c r="CIA43" s="50"/>
      <c r="CIB43" s="50"/>
      <c r="CIC43" s="50"/>
      <c r="CID43" s="50"/>
      <c r="CIE43" s="50"/>
      <c r="CIF43" s="50"/>
      <c r="CIG43" s="50"/>
      <c r="CIH43" s="50"/>
      <c r="CII43" s="50"/>
      <c r="CIJ43" s="50"/>
      <c r="CIK43" s="50"/>
      <c r="CIL43" s="50"/>
      <c r="CIM43" s="50"/>
      <c r="CIN43" s="50"/>
      <c r="CIO43" s="50"/>
      <c r="CIP43" s="50"/>
      <c r="CIQ43" s="50"/>
      <c r="CIR43" s="50"/>
      <c r="CIS43" s="50"/>
      <c r="CIT43" s="50"/>
      <c r="CIU43" s="50"/>
      <c r="CIV43" s="50"/>
      <c r="CIW43" s="50"/>
      <c r="CIX43" s="50"/>
      <c r="CIY43" s="50"/>
      <c r="CIZ43" s="50"/>
      <c r="CJA43" s="50"/>
      <c r="CJB43" s="50"/>
      <c r="CJC43" s="50"/>
      <c r="CJD43" s="50"/>
      <c r="CJE43" s="50"/>
      <c r="CJF43" s="50"/>
      <c r="CJG43" s="50"/>
      <c r="CJH43" s="50"/>
      <c r="CJI43" s="50"/>
      <c r="CJJ43" s="50"/>
      <c r="CJK43" s="50"/>
      <c r="CJL43" s="50"/>
      <c r="CJM43" s="50"/>
      <c r="CJN43" s="50"/>
      <c r="CJO43" s="50"/>
      <c r="CJP43" s="50"/>
      <c r="CJQ43" s="50"/>
      <c r="CJR43" s="50"/>
      <c r="CJS43" s="50"/>
      <c r="CJT43" s="50"/>
      <c r="CJU43" s="50"/>
      <c r="CJV43" s="50"/>
      <c r="CJW43" s="50"/>
      <c r="CJX43" s="50"/>
      <c r="CJY43" s="50"/>
      <c r="CJZ43" s="50"/>
      <c r="CKA43" s="50"/>
      <c r="CKB43" s="50"/>
      <c r="CKC43" s="50"/>
      <c r="CKD43" s="50"/>
      <c r="CKE43" s="50"/>
      <c r="CKF43" s="50"/>
      <c r="CKG43" s="50"/>
      <c r="CKH43" s="50"/>
      <c r="CKI43" s="50"/>
      <c r="CKJ43" s="50"/>
      <c r="CKK43" s="50"/>
      <c r="CKL43" s="50"/>
      <c r="CKM43" s="50"/>
      <c r="CKN43" s="50"/>
      <c r="CKO43" s="50"/>
      <c r="CKP43" s="50"/>
      <c r="CKQ43" s="50"/>
      <c r="CKR43" s="50"/>
      <c r="CKS43" s="50"/>
      <c r="CKT43" s="50"/>
      <c r="CKU43" s="50"/>
      <c r="CKV43" s="50"/>
      <c r="CKW43" s="50"/>
      <c r="CKX43" s="50"/>
      <c r="CKY43" s="50"/>
      <c r="CKZ43" s="50"/>
      <c r="CLA43" s="50"/>
      <c r="CLB43" s="50"/>
      <c r="CLC43" s="50"/>
      <c r="CLD43" s="50"/>
      <c r="CLE43" s="50"/>
      <c r="CLF43" s="50"/>
      <c r="CLG43" s="50"/>
      <c r="CLH43" s="50"/>
      <c r="CLI43" s="50"/>
      <c r="CLJ43" s="50"/>
      <c r="CLK43" s="50"/>
      <c r="CLL43" s="50"/>
      <c r="CLM43" s="50"/>
      <c r="CLN43" s="50"/>
      <c r="CLO43" s="50"/>
      <c r="CLP43" s="50"/>
      <c r="CLQ43" s="50"/>
      <c r="CLR43" s="50"/>
      <c r="CLS43" s="50"/>
      <c r="CLT43" s="50"/>
      <c r="CLU43" s="50"/>
      <c r="CLV43" s="50"/>
      <c r="CLW43" s="50"/>
      <c r="CLX43" s="50"/>
      <c r="CLY43" s="50"/>
      <c r="CLZ43" s="50"/>
      <c r="CMA43" s="50"/>
      <c r="CMB43" s="50"/>
      <c r="CMC43" s="50"/>
      <c r="CMD43" s="50"/>
      <c r="CME43" s="50"/>
      <c r="CMF43" s="50"/>
      <c r="CMG43" s="50"/>
      <c r="CMH43" s="50"/>
      <c r="CMI43" s="50"/>
      <c r="CMJ43" s="50"/>
      <c r="CMK43" s="50"/>
      <c r="CML43" s="50"/>
      <c r="CMM43" s="50"/>
      <c r="CMN43" s="50"/>
      <c r="CMO43" s="50"/>
      <c r="CMP43" s="50"/>
      <c r="CMQ43" s="50"/>
      <c r="CMR43" s="50"/>
      <c r="CMS43" s="50"/>
      <c r="CMT43" s="50"/>
      <c r="CMU43" s="50"/>
      <c r="CMV43" s="50"/>
      <c r="CMW43" s="50"/>
      <c r="CMX43" s="50"/>
      <c r="CMY43" s="50"/>
      <c r="CMZ43" s="50"/>
      <c r="CNA43" s="50"/>
      <c r="CNB43" s="50"/>
      <c r="CNC43" s="50"/>
      <c r="CND43" s="50"/>
      <c r="CNE43" s="50"/>
      <c r="CNF43" s="50"/>
      <c r="CNG43" s="50"/>
      <c r="CNH43" s="50"/>
      <c r="CNI43" s="50"/>
      <c r="CNJ43" s="50"/>
      <c r="CNK43" s="50"/>
      <c r="CNL43" s="50"/>
      <c r="CNM43" s="50"/>
      <c r="CNN43" s="50"/>
      <c r="CNO43" s="50"/>
      <c r="CNP43" s="50"/>
      <c r="CNQ43" s="50"/>
      <c r="CNR43" s="50"/>
      <c r="CNS43" s="50"/>
      <c r="CNT43" s="50"/>
      <c r="CNU43" s="50"/>
      <c r="CNV43" s="50"/>
      <c r="CNW43" s="50"/>
      <c r="CNX43" s="50"/>
      <c r="CNY43" s="50"/>
      <c r="CNZ43" s="50"/>
      <c r="COA43" s="50"/>
      <c r="COB43" s="50"/>
      <c r="COC43" s="50"/>
      <c r="COD43" s="50"/>
      <c r="COE43" s="50"/>
      <c r="COF43" s="50"/>
      <c r="COG43" s="50"/>
      <c r="COH43" s="50"/>
      <c r="COI43" s="50"/>
      <c r="COJ43" s="50"/>
      <c r="COK43" s="50"/>
      <c r="COL43" s="50"/>
      <c r="COM43" s="50"/>
      <c r="CON43" s="50"/>
      <c r="COO43" s="50"/>
      <c r="COP43" s="50"/>
      <c r="COQ43" s="50"/>
      <c r="COR43" s="50"/>
      <c r="COS43" s="50"/>
      <c r="COT43" s="50"/>
      <c r="COU43" s="50"/>
      <c r="COV43" s="50"/>
      <c r="COW43" s="50"/>
      <c r="COX43" s="50"/>
      <c r="COY43" s="50"/>
      <c r="COZ43" s="50"/>
      <c r="CPA43" s="50"/>
      <c r="CPB43" s="50"/>
      <c r="CPC43" s="50"/>
      <c r="CPD43" s="50"/>
      <c r="CPE43" s="50"/>
      <c r="CPF43" s="50"/>
      <c r="CPG43" s="50"/>
      <c r="CPH43" s="50"/>
      <c r="CPI43" s="50"/>
      <c r="CPJ43" s="50"/>
      <c r="CPK43" s="50"/>
      <c r="CPL43" s="50"/>
      <c r="CPM43" s="50"/>
      <c r="CPN43" s="50"/>
      <c r="CPO43" s="50"/>
      <c r="CPP43" s="50"/>
      <c r="CPQ43" s="50"/>
      <c r="CPR43" s="50"/>
      <c r="CPS43" s="50"/>
      <c r="CPT43" s="50"/>
      <c r="CPU43" s="50"/>
      <c r="CPV43" s="50"/>
      <c r="CPW43" s="50"/>
      <c r="CPX43" s="50"/>
      <c r="CPY43" s="50"/>
      <c r="CPZ43" s="50"/>
      <c r="CQA43" s="50"/>
      <c r="CQB43" s="50"/>
      <c r="CQC43" s="50"/>
      <c r="CQD43" s="50"/>
      <c r="CQE43" s="50"/>
      <c r="CQF43" s="50"/>
      <c r="CQG43" s="50"/>
      <c r="CQH43" s="50"/>
      <c r="CQI43" s="50"/>
      <c r="CQJ43" s="50"/>
      <c r="CQK43" s="50"/>
      <c r="CQL43" s="50"/>
      <c r="CQM43" s="50"/>
      <c r="CQN43" s="50"/>
      <c r="CQO43" s="50"/>
      <c r="CQP43" s="50"/>
      <c r="CQQ43" s="50"/>
      <c r="CQR43" s="50"/>
      <c r="CQS43" s="50"/>
      <c r="CQT43" s="50"/>
      <c r="CQU43" s="50"/>
      <c r="CQV43" s="50"/>
      <c r="CQW43" s="50"/>
      <c r="CQX43" s="50"/>
      <c r="CQY43" s="50"/>
      <c r="CQZ43" s="50"/>
      <c r="CRA43" s="50"/>
      <c r="CRB43" s="50"/>
      <c r="CRC43" s="50"/>
      <c r="CRD43" s="50"/>
      <c r="CRE43" s="50"/>
      <c r="CRF43" s="50"/>
      <c r="CRG43" s="50"/>
      <c r="CRH43" s="50"/>
      <c r="CRI43" s="50"/>
      <c r="CRJ43" s="50"/>
      <c r="CRK43" s="50"/>
      <c r="CRL43" s="50"/>
      <c r="CRM43" s="50"/>
      <c r="CRN43" s="50"/>
      <c r="CRO43" s="50"/>
      <c r="CRP43" s="50"/>
      <c r="CRQ43" s="50"/>
      <c r="CRR43" s="50"/>
      <c r="CRS43" s="50"/>
      <c r="CRT43" s="50"/>
      <c r="CRU43" s="50"/>
      <c r="CRV43" s="50"/>
      <c r="CRW43" s="50"/>
      <c r="CRX43" s="50"/>
      <c r="CRY43" s="50"/>
      <c r="CRZ43" s="50"/>
      <c r="CSA43" s="50"/>
      <c r="CSB43" s="50"/>
      <c r="CSC43" s="50"/>
      <c r="CSD43" s="50"/>
      <c r="CSE43" s="50"/>
      <c r="CSF43" s="50"/>
      <c r="CSG43" s="50"/>
      <c r="CSH43" s="50"/>
      <c r="CSI43" s="50"/>
      <c r="CSJ43" s="50"/>
      <c r="CSK43" s="50"/>
      <c r="CSL43" s="50"/>
      <c r="CSM43" s="50"/>
      <c r="CSN43" s="50"/>
      <c r="CSO43" s="50"/>
      <c r="CSP43" s="50"/>
      <c r="CSQ43" s="50"/>
      <c r="CSR43" s="50"/>
      <c r="CSS43" s="50"/>
      <c r="CST43" s="50"/>
      <c r="CSU43" s="50"/>
      <c r="CSV43" s="50"/>
      <c r="CSW43" s="50"/>
      <c r="CSX43" s="50"/>
      <c r="CSY43" s="50"/>
      <c r="CSZ43" s="50"/>
      <c r="CTA43" s="50"/>
      <c r="CTB43" s="50"/>
      <c r="CTC43" s="50"/>
      <c r="CTD43" s="50"/>
      <c r="CTE43" s="50"/>
      <c r="CTF43" s="50"/>
      <c r="CTG43" s="50"/>
      <c r="CTH43" s="50"/>
      <c r="CTI43" s="50"/>
      <c r="CTJ43" s="50"/>
      <c r="CTK43" s="50"/>
      <c r="CTL43" s="50"/>
      <c r="CTM43" s="50"/>
      <c r="CTN43" s="50"/>
      <c r="CTO43" s="50"/>
      <c r="CTP43" s="50"/>
      <c r="CTQ43" s="50"/>
      <c r="CTR43" s="50"/>
      <c r="CTS43" s="50"/>
      <c r="CTT43" s="50"/>
      <c r="CTU43" s="50"/>
      <c r="CTV43" s="50"/>
      <c r="CTW43" s="50"/>
      <c r="CTX43" s="50"/>
      <c r="CTY43" s="50"/>
      <c r="CTZ43" s="50"/>
      <c r="CUA43" s="50"/>
      <c r="CUB43" s="50"/>
      <c r="CUC43" s="50"/>
      <c r="CUD43" s="50"/>
      <c r="CUE43" s="50"/>
      <c r="CUF43" s="50"/>
      <c r="CUG43" s="50"/>
      <c r="CUH43" s="50"/>
      <c r="CUI43" s="50"/>
      <c r="CUJ43" s="50"/>
      <c r="CUK43" s="50"/>
      <c r="CUL43" s="50"/>
      <c r="CUM43" s="50"/>
      <c r="CUN43" s="50"/>
      <c r="CUO43" s="50"/>
      <c r="CUP43" s="50"/>
      <c r="CUQ43" s="50"/>
      <c r="CUR43" s="50"/>
      <c r="CUS43" s="50"/>
      <c r="CUT43" s="50"/>
      <c r="CUU43" s="50"/>
      <c r="CUV43" s="50"/>
      <c r="CUW43" s="50"/>
      <c r="CUX43" s="50"/>
      <c r="CUY43" s="50"/>
      <c r="CUZ43" s="50"/>
      <c r="CVA43" s="50"/>
      <c r="CVB43" s="50"/>
      <c r="CVC43" s="50"/>
      <c r="CVD43" s="50"/>
      <c r="CVE43" s="50"/>
      <c r="CVF43" s="50"/>
      <c r="CVG43" s="50"/>
      <c r="CVH43" s="50"/>
      <c r="CVI43" s="50"/>
      <c r="CVJ43" s="50"/>
      <c r="CVK43" s="50"/>
      <c r="CVL43" s="50"/>
      <c r="CVM43" s="50"/>
      <c r="CVN43" s="50"/>
      <c r="CVO43" s="50"/>
      <c r="CVP43" s="50"/>
      <c r="CVQ43" s="50"/>
      <c r="CVR43" s="50"/>
      <c r="CVS43" s="50"/>
      <c r="CVT43" s="50"/>
      <c r="CVU43" s="50"/>
      <c r="CVV43" s="50"/>
      <c r="CVW43" s="50"/>
      <c r="CVX43" s="50"/>
      <c r="CVY43" s="50"/>
      <c r="CVZ43" s="50"/>
      <c r="CWA43" s="50"/>
      <c r="CWB43" s="50"/>
      <c r="CWC43" s="50"/>
      <c r="CWD43" s="50"/>
      <c r="CWE43" s="50"/>
      <c r="CWF43" s="50"/>
      <c r="CWG43" s="50"/>
      <c r="CWH43" s="50"/>
      <c r="CWI43" s="50"/>
      <c r="CWJ43" s="50"/>
      <c r="CWK43" s="50"/>
      <c r="CWL43" s="50"/>
      <c r="CWM43" s="50"/>
      <c r="CWN43" s="50"/>
      <c r="CWO43" s="50"/>
      <c r="CWP43" s="50"/>
      <c r="CWQ43" s="50"/>
      <c r="CWR43" s="50"/>
      <c r="CWS43" s="50"/>
      <c r="CWT43" s="50"/>
      <c r="CWU43" s="50"/>
      <c r="CWV43" s="50"/>
      <c r="CWW43" s="50"/>
      <c r="CWX43" s="50"/>
      <c r="CWY43" s="50"/>
      <c r="CWZ43" s="50"/>
      <c r="CXA43" s="50"/>
      <c r="CXB43" s="50"/>
      <c r="CXC43" s="50"/>
      <c r="CXD43" s="50"/>
      <c r="CXE43" s="50"/>
      <c r="CXF43" s="50"/>
      <c r="CXG43" s="50"/>
      <c r="CXH43" s="50"/>
      <c r="CXI43" s="50"/>
      <c r="CXJ43" s="50"/>
      <c r="CXK43" s="50"/>
      <c r="CXL43" s="50"/>
      <c r="CXM43" s="50"/>
      <c r="CXN43" s="50"/>
      <c r="CXO43" s="50"/>
      <c r="CXP43" s="50"/>
      <c r="CXQ43" s="50"/>
      <c r="CXR43" s="50"/>
      <c r="CXS43" s="50"/>
      <c r="CXT43" s="50"/>
      <c r="CXU43" s="50"/>
      <c r="CXV43" s="50"/>
      <c r="CXW43" s="50"/>
      <c r="CXX43" s="50"/>
      <c r="CXY43" s="50"/>
      <c r="CXZ43" s="50"/>
      <c r="CYA43" s="50"/>
      <c r="CYB43" s="50"/>
      <c r="CYC43" s="50"/>
      <c r="CYD43" s="50"/>
      <c r="CYE43" s="50"/>
      <c r="CYF43" s="50"/>
      <c r="CYG43" s="50"/>
      <c r="CYH43" s="50"/>
      <c r="CYI43" s="50"/>
      <c r="CYJ43" s="50"/>
      <c r="CYK43" s="50"/>
      <c r="CYL43" s="50"/>
      <c r="CYM43" s="50"/>
      <c r="CYN43" s="50"/>
      <c r="CYO43" s="50"/>
      <c r="CYP43" s="50"/>
      <c r="CYQ43" s="50"/>
      <c r="CYR43" s="50"/>
      <c r="CYS43" s="50"/>
      <c r="CYT43" s="50"/>
      <c r="CYU43" s="50"/>
      <c r="CYV43" s="50"/>
      <c r="CYW43" s="50"/>
      <c r="CYX43" s="50"/>
      <c r="CYY43" s="50"/>
      <c r="CYZ43" s="50"/>
      <c r="CZA43" s="50"/>
      <c r="CZB43" s="50"/>
      <c r="CZC43" s="50"/>
      <c r="CZD43" s="50"/>
      <c r="CZE43" s="50"/>
      <c r="CZF43" s="50"/>
      <c r="CZG43" s="50"/>
      <c r="CZH43" s="50"/>
      <c r="CZI43" s="50"/>
      <c r="CZJ43" s="50"/>
      <c r="CZK43" s="50"/>
      <c r="CZL43" s="50"/>
      <c r="CZM43" s="50"/>
      <c r="CZN43" s="50"/>
      <c r="CZO43" s="50"/>
      <c r="CZP43" s="50"/>
      <c r="CZQ43" s="50"/>
      <c r="CZR43" s="50"/>
      <c r="CZS43" s="50"/>
      <c r="CZT43" s="50"/>
      <c r="CZU43" s="50"/>
      <c r="CZV43" s="50"/>
      <c r="CZW43" s="50"/>
      <c r="CZX43" s="50"/>
      <c r="CZY43" s="50"/>
      <c r="CZZ43" s="50"/>
      <c r="DAA43" s="50"/>
      <c r="DAB43" s="50"/>
      <c r="DAC43" s="50"/>
      <c r="DAD43" s="50"/>
      <c r="DAE43" s="50"/>
      <c r="DAF43" s="50"/>
      <c r="DAG43" s="50"/>
      <c r="DAH43" s="50"/>
      <c r="DAI43" s="50"/>
      <c r="DAJ43" s="50"/>
      <c r="DAK43" s="50"/>
      <c r="DAL43" s="50"/>
      <c r="DAM43" s="50"/>
      <c r="DAN43" s="50"/>
      <c r="DAO43" s="50"/>
      <c r="DAP43" s="50"/>
      <c r="DAQ43" s="50"/>
      <c r="DAR43" s="50"/>
      <c r="DAS43" s="50"/>
      <c r="DAT43" s="50"/>
      <c r="DAU43" s="50"/>
      <c r="DAV43" s="50"/>
      <c r="DAW43" s="50"/>
      <c r="DAX43" s="50"/>
      <c r="DAY43" s="50"/>
      <c r="DAZ43" s="50"/>
      <c r="DBA43" s="50"/>
      <c r="DBB43" s="50"/>
      <c r="DBC43" s="50"/>
      <c r="DBD43" s="50"/>
      <c r="DBE43" s="50"/>
      <c r="DBF43" s="50"/>
      <c r="DBG43" s="50"/>
      <c r="DBH43" s="50"/>
      <c r="DBI43" s="50"/>
      <c r="DBJ43" s="50"/>
      <c r="DBK43" s="50"/>
      <c r="DBL43" s="50"/>
      <c r="DBM43" s="50"/>
      <c r="DBN43" s="50"/>
      <c r="DBO43" s="50"/>
      <c r="DBP43" s="50"/>
      <c r="DBQ43" s="50"/>
      <c r="DBR43" s="50"/>
      <c r="DBS43" s="50"/>
      <c r="DBT43" s="50"/>
      <c r="DBU43" s="50"/>
      <c r="DBV43" s="50"/>
      <c r="DBW43" s="50"/>
      <c r="DBX43" s="50"/>
      <c r="DBY43" s="50"/>
      <c r="DBZ43" s="50"/>
      <c r="DCA43" s="50"/>
      <c r="DCB43" s="50"/>
      <c r="DCC43" s="50"/>
      <c r="DCD43" s="50"/>
      <c r="DCE43" s="50"/>
      <c r="DCF43" s="50"/>
      <c r="DCG43" s="50"/>
      <c r="DCH43" s="50"/>
      <c r="DCI43" s="50"/>
      <c r="DCJ43" s="50"/>
      <c r="DCK43" s="50"/>
      <c r="DCL43" s="50"/>
      <c r="DCM43" s="50"/>
      <c r="DCN43" s="50"/>
      <c r="DCO43" s="50"/>
      <c r="DCP43" s="50"/>
      <c r="DCQ43" s="50"/>
      <c r="DCR43" s="50"/>
      <c r="DCS43" s="50"/>
      <c r="DCT43" s="50"/>
      <c r="DCU43" s="50"/>
      <c r="DCV43" s="50"/>
      <c r="DCW43" s="50"/>
      <c r="DCX43" s="50"/>
      <c r="DCY43" s="50"/>
      <c r="DCZ43" s="50"/>
      <c r="DDA43" s="50"/>
      <c r="DDB43" s="50"/>
      <c r="DDC43" s="50"/>
      <c r="DDD43" s="50"/>
      <c r="DDE43" s="50"/>
      <c r="DDF43" s="50"/>
      <c r="DDG43" s="50"/>
      <c r="DDH43" s="50"/>
      <c r="DDI43" s="50"/>
      <c r="DDJ43" s="50"/>
      <c r="DDK43" s="50"/>
      <c r="DDL43" s="50"/>
      <c r="DDM43" s="50"/>
      <c r="DDN43" s="50"/>
      <c r="DDO43" s="50"/>
      <c r="DDP43" s="50"/>
      <c r="DDQ43" s="50"/>
      <c r="DDR43" s="50"/>
      <c r="DDS43" s="50"/>
      <c r="DDT43" s="50"/>
      <c r="DDU43" s="50"/>
      <c r="DDV43" s="50"/>
      <c r="DDW43" s="50"/>
      <c r="DDX43" s="50"/>
      <c r="DDY43" s="50"/>
      <c r="DDZ43" s="50"/>
      <c r="DEA43" s="50"/>
      <c r="DEB43" s="50"/>
      <c r="DEC43" s="50"/>
      <c r="DED43" s="50"/>
      <c r="DEE43" s="50"/>
      <c r="DEF43" s="50"/>
      <c r="DEG43" s="50"/>
      <c r="DEH43" s="50"/>
      <c r="DEI43" s="50"/>
      <c r="DEJ43" s="50"/>
      <c r="DEK43" s="50"/>
      <c r="DEL43" s="50"/>
      <c r="DEM43" s="50"/>
      <c r="DEN43" s="50"/>
      <c r="DEO43" s="50"/>
      <c r="DEP43" s="50"/>
      <c r="DEQ43" s="50"/>
      <c r="DER43" s="50"/>
      <c r="DES43" s="50"/>
      <c r="DET43" s="50"/>
      <c r="DEU43" s="50"/>
      <c r="DEV43" s="50"/>
      <c r="DEW43" s="50"/>
      <c r="DEX43" s="50"/>
      <c r="DEY43" s="50"/>
      <c r="DEZ43" s="50"/>
      <c r="DFA43" s="50"/>
      <c r="DFB43" s="50"/>
      <c r="DFC43" s="50"/>
      <c r="DFD43" s="50"/>
      <c r="DFE43" s="50"/>
      <c r="DFF43" s="50"/>
      <c r="DFG43" s="50"/>
      <c r="DFH43" s="50"/>
      <c r="DFI43" s="50"/>
      <c r="DFJ43" s="50"/>
      <c r="DFK43" s="50"/>
      <c r="DFL43" s="50"/>
      <c r="DFM43" s="50"/>
      <c r="DFN43" s="50"/>
      <c r="DFO43" s="50"/>
      <c r="DFP43" s="50"/>
      <c r="DFQ43" s="50"/>
      <c r="DFR43" s="50"/>
      <c r="DFS43" s="50"/>
      <c r="DFT43" s="50"/>
      <c r="DFU43" s="50"/>
      <c r="DFV43" s="50"/>
      <c r="DFW43" s="50"/>
      <c r="DFX43" s="50"/>
      <c r="DFY43" s="50"/>
      <c r="DFZ43" s="50"/>
      <c r="DGA43" s="50"/>
      <c r="DGB43" s="50"/>
      <c r="DGC43" s="50"/>
      <c r="DGD43" s="50"/>
      <c r="DGE43" s="50"/>
      <c r="DGF43" s="50"/>
      <c r="DGG43" s="50"/>
      <c r="DGH43" s="50"/>
      <c r="DGI43" s="50"/>
      <c r="DGJ43" s="50"/>
      <c r="DGK43" s="50"/>
      <c r="DGL43" s="50"/>
      <c r="DGM43" s="50"/>
      <c r="DGN43" s="50"/>
      <c r="DGO43" s="50"/>
      <c r="DGP43" s="50"/>
      <c r="DGQ43" s="50"/>
      <c r="DGR43" s="50"/>
      <c r="DGS43" s="50"/>
      <c r="DGT43" s="50"/>
      <c r="DGU43" s="50"/>
      <c r="DGV43" s="50"/>
      <c r="DGW43" s="50"/>
      <c r="DGX43" s="50"/>
      <c r="DGY43" s="50"/>
      <c r="DGZ43" s="50"/>
      <c r="DHA43" s="50"/>
      <c r="DHB43" s="50"/>
      <c r="DHC43" s="50"/>
      <c r="DHD43" s="50"/>
      <c r="DHE43" s="50"/>
      <c r="DHF43" s="50"/>
      <c r="DHG43" s="50"/>
      <c r="DHH43" s="50"/>
      <c r="DHI43" s="50"/>
      <c r="DHJ43" s="50"/>
      <c r="DHK43" s="50"/>
      <c r="DHL43" s="50"/>
      <c r="DHM43" s="50"/>
      <c r="DHN43" s="50"/>
      <c r="DHO43" s="50"/>
      <c r="DHP43" s="50"/>
      <c r="DHQ43" s="50"/>
      <c r="DHR43" s="50"/>
      <c r="DHS43" s="50"/>
      <c r="DHT43" s="50"/>
      <c r="DHU43" s="50"/>
      <c r="DHV43" s="50"/>
      <c r="DHW43" s="50"/>
      <c r="DHX43" s="50"/>
      <c r="DHY43" s="50"/>
      <c r="DHZ43" s="50"/>
      <c r="DIA43" s="50"/>
      <c r="DIB43" s="50"/>
      <c r="DIC43" s="50"/>
      <c r="DID43" s="50"/>
      <c r="DIE43" s="50"/>
      <c r="DIF43" s="50"/>
      <c r="DIG43" s="50"/>
      <c r="DIH43" s="50"/>
      <c r="DII43" s="50"/>
      <c r="DIJ43" s="50"/>
      <c r="DIK43" s="50"/>
      <c r="DIL43" s="50"/>
      <c r="DIM43" s="50"/>
      <c r="DIN43" s="50"/>
      <c r="DIO43" s="50"/>
      <c r="DIP43" s="50"/>
      <c r="DIQ43" s="50"/>
      <c r="DIR43" s="50"/>
      <c r="DIS43" s="50"/>
      <c r="DIT43" s="50"/>
      <c r="DIU43" s="50"/>
      <c r="DIV43" s="50"/>
      <c r="DIW43" s="50"/>
      <c r="DIX43" s="50"/>
      <c r="DIY43" s="50"/>
      <c r="DIZ43" s="50"/>
      <c r="DJA43" s="50"/>
      <c r="DJB43" s="50"/>
      <c r="DJC43" s="50"/>
      <c r="DJD43" s="50"/>
      <c r="DJE43" s="50"/>
      <c r="DJF43" s="50"/>
      <c r="DJG43" s="50"/>
      <c r="DJH43" s="50"/>
      <c r="DJI43" s="50"/>
      <c r="DJJ43" s="50"/>
      <c r="DJK43" s="50"/>
      <c r="DJL43" s="50"/>
      <c r="DJM43" s="50"/>
      <c r="DJN43" s="50"/>
      <c r="DJO43" s="50"/>
      <c r="DJP43" s="50"/>
      <c r="DJQ43" s="50"/>
      <c r="DJR43" s="50"/>
      <c r="DJS43" s="50"/>
      <c r="DJT43" s="50"/>
      <c r="DJU43" s="50"/>
      <c r="DJV43" s="50"/>
      <c r="DJW43" s="50"/>
      <c r="DJX43" s="50"/>
      <c r="DJY43" s="50"/>
      <c r="DJZ43" s="50"/>
      <c r="DKA43" s="50"/>
      <c r="DKB43" s="50"/>
      <c r="DKC43" s="50"/>
      <c r="DKD43" s="50"/>
      <c r="DKE43" s="50"/>
      <c r="DKF43" s="50"/>
      <c r="DKG43" s="50"/>
      <c r="DKH43" s="50"/>
      <c r="DKI43" s="50"/>
      <c r="DKJ43" s="50"/>
      <c r="DKK43" s="50"/>
      <c r="DKL43" s="50"/>
      <c r="DKM43" s="50"/>
      <c r="DKN43" s="50"/>
      <c r="DKO43" s="50"/>
      <c r="DKP43" s="50"/>
      <c r="DKQ43" s="50"/>
      <c r="DKR43" s="50"/>
      <c r="DKS43" s="50"/>
      <c r="DKT43" s="50"/>
      <c r="DKU43" s="50"/>
      <c r="DKV43" s="50"/>
      <c r="DKW43" s="50"/>
      <c r="DKX43" s="50"/>
      <c r="DKY43" s="50"/>
      <c r="DKZ43" s="50"/>
      <c r="DLA43" s="50"/>
      <c r="DLB43" s="50"/>
      <c r="DLC43" s="50"/>
      <c r="DLD43" s="50"/>
      <c r="DLE43" s="50"/>
      <c r="DLF43" s="50"/>
      <c r="DLG43" s="50"/>
      <c r="DLH43" s="50"/>
      <c r="DLI43" s="50"/>
      <c r="DLJ43" s="50"/>
      <c r="DLK43" s="50"/>
      <c r="DLL43" s="50"/>
      <c r="DLM43" s="50"/>
      <c r="DLN43" s="50"/>
      <c r="DLO43" s="50"/>
      <c r="DLP43" s="50"/>
      <c r="DLQ43" s="50"/>
      <c r="DLR43" s="50"/>
      <c r="DLS43" s="50"/>
      <c r="DLT43" s="50"/>
      <c r="DLU43" s="50"/>
      <c r="DLV43" s="50"/>
      <c r="DLW43" s="50"/>
      <c r="DLX43" s="50"/>
      <c r="DLY43" s="50"/>
      <c r="DLZ43" s="50"/>
      <c r="DMA43" s="50"/>
      <c r="DMB43" s="50"/>
      <c r="DMC43" s="50"/>
      <c r="DMD43" s="50"/>
      <c r="DME43" s="50"/>
      <c r="DMF43" s="50"/>
      <c r="DMG43" s="50"/>
      <c r="DMH43" s="50"/>
      <c r="DMI43" s="50"/>
      <c r="DMJ43" s="50"/>
      <c r="DMK43" s="50"/>
      <c r="DML43" s="50"/>
      <c r="DMM43" s="50"/>
      <c r="DMN43" s="50"/>
      <c r="DMO43" s="50"/>
      <c r="DMP43" s="50"/>
      <c r="DMQ43" s="50"/>
      <c r="DMR43" s="50"/>
      <c r="DMS43" s="50"/>
      <c r="DMT43" s="50"/>
      <c r="DMU43" s="50"/>
      <c r="DMV43" s="50"/>
      <c r="DMW43" s="50"/>
      <c r="DMX43" s="50"/>
      <c r="DMY43" s="50"/>
      <c r="DMZ43" s="50"/>
      <c r="DNA43" s="50"/>
      <c r="DNB43" s="50"/>
      <c r="DNC43" s="50"/>
      <c r="DND43" s="50"/>
      <c r="DNE43" s="50"/>
      <c r="DNF43" s="50"/>
      <c r="DNG43" s="50"/>
      <c r="DNH43" s="50"/>
      <c r="DNI43" s="50"/>
      <c r="DNJ43" s="50"/>
      <c r="DNK43" s="50"/>
      <c r="DNL43" s="50"/>
      <c r="DNM43" s="50"/>
      <c r="DNN43" s="50"/>
      <c r="DNO43" s="50"/>
      <c r="DNP43" s="50"/>
      <c r="DNQ43" s="50"/>
      <c r="DNR43" s="50"/>
      <c r="DNS43" s="50"/>
      <c r="DNT43" s="50"/>
      <c r="DNU43" s="50"/>
      <c r="DNV43" s="50"/>
      <c r="DNW43" s="50"/>
      <c r="DNX43" s="50"/>
      <c r="DNY43" s="50"/>
      <c r="DNZ43" s="50"/>
      <c r="DOA43" s="50"/>
      <c r="DOB43" s="50"/>
      <c r="DOC43" s="50"/>
      <c r="DOD43" s="50"/>
      <c r="DOE43" s="50"/>
      <c r="DOF43" s="50"/>
      <c r="DOG43" s="50"/>
      <c r="DOH43" s="50"/>
      <c r="DOI43" s="50"/>
      <c r="DOJ43" s="50"/>
      <c r="DOK43" s="50"/>
      <c r="DOL43" s="50"/>
      <c r="DOM43" s="50"/>
      <c r="DON43" s="50"/>
      <c r="DOO43" s="50"/>
      <c r="DOP43" s="50"/>
      <c r="DOQ43" s="50"/>
      <c r="DOR43" s="50"/>
      <c r="DOS43" s="50"/>
      <c r="DOT43" s="50"/>
      <c r="DOU43" s="50"/>
      <c r="DOV43" s="50"/>
      <c r="DOW43" s="50"/>
      <c r="DOX43" s="50"/>
      <c r="DOY43" s="50"/>
      <c r="DOZ43" s="50"/>
      <c r="DPA43" s="50"/>
      <c r="DPB43" s="50"/>
      <c r="DPC43" s="50"/>
      <c r="DPD43" s="50"/>
      <c r="DPE43" s="50"/>
      <c r="DPF43" s="50"/>
      <c r="DPG43" s="50"/>
      <c r="DPH43" s="50"/>
      <c r="DPI43" s="50"/>
      <c r="DPJ43" s="50"/>
      <c r="DPK43" s="50"/>
      <c r="DPL43" s="50"/>
      <c r="DPM43" s="50"/>
      <c r="DPN43" s="50"/>
      <c r="DPO43" s="50"/>
      <c r="DPP43" s="50"/>
      <c r="DPQ43" s="50"/>
      <c r="DPR43" s="50"/>
      <c r="DPS43" s="50"/>
      <c r="DPT43" s="50"/>
      <c r="DPU43" s="50"/>
      <c r="DPV43" s="50"/>
      <c r="DPW43" s="50"/>
      <c r="DPX43" s="50"/>
      <c r="DPY43" s="50"/>
      <c r="DPZ43" s="50"/>
      <c r="DQA43" s="50"/>
      <c r="DQB43" s="50"/>
      <c r="DQC43" s="50"/>
      <c r="DQD43" s="50"/>
      <c r="DQE43" s="50"/>
      <c r="DQF43" s="50"/>
      <c r="DQG43" s="50"/>
      <c r="DQH43" s="50"/>
      <c r="DQI43" s="50"/>
      <c r="DQJ43" s="50"/>
      <c r="DQK43" s="50"/>
      <c r="DQL43" s="50"/>
      <c r="DQM43" s="50"/>
      <c r="DQN43" s="50"/>
      <c r="DQO43" s="50"/>
      <c r="DQP43" s="50"/>
      <c r="DQQ43" s="50"/>
      <c r="DQR43" s="50"/>
      <c r="DQS43" s="50"/>
      <c r="DQT43" s="50"/>
      <c r="DQU43" s="50"/>
      <c r="DQV43" s="50"/>
      <c r="DQW43" s="50"/>
      <c r="DQX43" s="50"/>
      <c r="DQY43" s="50"/>
      <c r="DQZ43" s="50"/>
      <c r="DRA43" s="50"/>
      <c r="DRB43" s="50"/>
      <c r="DRC43" s="50"/>
      <c r="DRD43" s="50"/>
      <c r="DRE43" s="50"/>
      <c r="DRF43" s="50"/>
      <c r="DRG43" s="50"/>
      <c r="DRH43" s="50"/>
      <c r="DRI43" s="50"/>
      <c r="DRJ43" s="50"/>
      <c r="DRK43" s="50"/>
      <c r="DRL43" s="50"/>
      <c r="DRM43" s="50"/>
      <c r="DRN43" s="50"/>
      <c r="DRO43" s="50"/>
      <c r="DRP43" s="50"/>
      <c r="DRQ43" s="50"/>
      <c r="DRR43" s="50"/>
      <c r="DRS43" s="50"/>
      <c r="DRT43" s="50"/>
      <c r="DRU43" s="50"/>
      <c r="DRV43" s="50"/>
      <c r="DRW43" s="50"/>
      <c r="DRX43" s="50"/>
      <c r="DRY43" s="50"/>
      <c r="DRZ43" s="50"/>
      <c r="DSA43" s="50"/>
      <c r="DSB43" s="50"/>
      <c r="DSC43" s="50"/>
      <c r="DSD43" s="50"/>
      <c r="DSE43" s="50"/>
      <c r="DSF43" s="50"/>
      <c r="DSG43" s="50"/>
      <c r="DSH43" s="50"/>
      <c r="DSI43" s="50"/>
      <c r="DSJ43" s="50"/>
      <c r="DSK43" s="50"/>
      <c r="DSL43" s="50"/>
      <c r="DSM43" s="50"/>
      <c r="DSN43" s="50"/>
      <c r="DSO43" s="50"/>
      <c r="DSP43" s="50"/>
      <c r="DSQ43" s="50"/>
      <c r="DSR43" s="50"/>
      <c r="DSS43" s="50"/>
      <c r="DST43" s="50"/>
      <c r="DSU43" s="50"/>
      <c r="DSV43" s="50"/>
      <c r="DSW43" s="50"/>
      <c r="DSX43" s="50"/>
      <c r="DSY43" s="50"/>
      <c r="DSZ43" s="50"/>
      <c r="DTA43" s="50"/>
      <c r="DTB43" s="50"/>
      <c r="DTC43" s="50"/>
      <c r="DTD43" s="50"/>
      <c r="DTE43" s="50"/>
      <c r="DTF43" s="50"/>
      <c r="DTG43" s="50"/>
      <c r="DTH43" s="50"/>
      <c r="DTI43" s="50"/>
      <c r="DTJ43" s="50"/>
      <c r="DTK43" s="50"/>
      <c r="DTL43" s="50"/>
      <c r="DTM43" s="50"/>
      <c r="DTN43" s="50"/>
      <c r="DTO43" s="50"/>
      <c r="DTP43" s="50"/>
      <c r="DTQ43" s="50"/>
      <c r="DTR43" s="50"/>
      <c r="DTS43" s="50"/>
      <c r="DTT43" s="50"/>
      <c r="DTU43" s="50"/>
      <c r="DTV43" s="50"/>
      <c r="DTW43" s="50"/>
      <c r="DTX43" s="50"/>
      <c r="DTY43" s="50"/>
      <c r="DTZ43" s="50"/>
      <c r="DUA43" s="50"/>
      <c r="DUB43" s="50"/>
      <c r="DUC43" s="50"/>
      <c r="DUD43" s="50"/>
      <c r="DUE43" s="50"/>
      <c r="DUF43" s="50"/>
      <c r="DUG43" s="50"/>
      <c r="DUH43" s="50"/>
      <c r="DUI43" s="50"/>
      <c r="DUJ43" s="50"/>
      <c r="DUK43" s="50"/>
      <c r="DUL43" s="50"/>
      <c r="DUM43" s="50"/>
      <c r="DUN43" s="50"/>
      <c r="DUO43" s="50"/>
      <c r="DUP43" s="50"/>
      <c r="DUQ43" s="50"/>
      <c r="DUR43" s="50"/>
      <c r="DUS43" s="50"/>
      <c r="DUT43" s="50"/>
      <c r="DUU43" s="50"/>
      <c r="DUV43" s="50"/>
      <c r="DUW43" s="50"/>
      <c r="DUX43" s="50"/>
      <c r="DUY43" s="50"/>
      <c r="DUZ43" s="50"/>
      <c r="DVA43" s="50"/>
      <c r="DVB43" s="50"/>
      <c r="DVC43" s="50"/>
      <c r="DVD43" s="50"/>
      <c r="DVE43" s="50"/>
      <c r="DVF43" s="50"/>
      <c r="DVG43" s="50"/>
      <c r="DVH43" s="50"/>
      <c r="DVI43" s="50"/>
      <c r="DVJ43" s="50"/>
      <c r="DVK43" s="50"/>
      <c r="DVL43" s="50"/>
      <c r="DVM43" s="50"/>
      <c r="DVN43" s="50"/>
      <c r="DVO43" s="50"/>
      <c r="DVP43" s="50"/>
      <c r="DVQ43" s="50"/>
      <c r="DVR43" s="50"/>
      <c r="DVS43" s="50"/>
      <c r="DVT43" s="50"/>
      <c r="DVU43" s="50"/>
      <c r="DVV43" s="50"/>
      <c r="DVW43" s="50"/>
      <c r="DVX43" s="50"/>
      <c r="DVY43" s="50"/>
      <c r="DVZ43" s="50"/>
      <c r="DWA43" s="50"/>
      <c r="DWB43" s="50"/>
      <c r="DWC43" s="50"/>
      <c r="DWD43" s="50"/>
      <c r="DWE43" s="50"/>
      <c r="DWF43" s="50"/>
      <c r="DWG43" s="50"/>
      <c r="DWH43" s="50"/>
      <c r="DWI43" s="50"/>
      <c r="DWJ43" s="50"/>
      <c r="DWK43" s="50"/>
      <c r="DWL43" s="50"/>
      <c r="DWM43" s="50"/>
      <c r="DWN43" s="50"/>
      <c r="DWO43" s="50"/>
      <c r="DWP43" s="50"/>
      <c r="DWQ43" s="50"/>
      <c r="DWR43" s="50"/>
      <c r="DWS43" s="50"/>
      <c r="DWT43" s="50"/>
      <c r="DWU43" s="50"/>
      <c r="DWV43" s="50"/>
      <c r="DWW43" s="50"/>
      <c r="DWX43" s="50"/>
      <c r="DWY43" s="50"/>
      <c r="DWZ43" s="50"/>
      <c r="DXA43" s="50"/>
      <c r="DXB43" s="50"/>
      <c r="DXC43" s="50"/>
      <c r="DXD43" s="50"/>
      <c r="DXE43" s="50"/>
      <c r="DXF43" s="50"/>
      <c r="DXG43" s="50"/>
      <c r="DXH43" s="50"/>
      <c r="DXI43" s="50"/>
      <c r="DXJ43" s="50"/>
      <c r="DXK43" s="50"/>
      <c r="DXL43" s="50"/>
      <c r="DXM43" s="50"/>
      <c r="DXN43" s="50"/>
      <c r="DXO43" s="50"/>
      <c r="DXP43" s="50"/>
      <c r="DXQ43" s="50"/>
      <c r="DXR43" s="50"/>
      <c r="DXS43" s="50"/>
      <c r="DXT43" s="50"/>
      <c r="DXU43" s="50"/>
      <c r="DXV43" s="50"/>
      <c r="DXW43" s="50"/>
      <c r="DXX43" s="50"/>
      <c r="DXY43" s="50"/>
      <c r="DXZ43" s="50"/>
      <c r="DYA43" s="50"/>
      <c r="DYB43" s="50"/>
      <c r="DYC43" s="50"/>
      <c r="DYD43" s="50"/>
      <c r="DYE43" s="50"/>
      <c r="DYF43" s="50"/>
      <c r="DYG43" s="50"/>
      <c r="DYH43" s="50"/>
      <c r="DYI43" s="50"/>
      <c r="DYJ43" s="50"/>
      <c r="DYK43" s="50"/>
      <c r="DYL43" s="50"/>
      <c r="DYM43" s="50"/>
      <c r="DYN43" s="50"/>
      <c r="DYO43" s="50"/>
      <c r="DYP43" s="50"/>
      <c r="DYQ43" s="50"/>
      <c r="DYR43" s="50"/>
      <c r="DYS43" s="50"/>
      <c r="DYT43" s="50"/>
      <c r="DYU43" s="50"/>
      <c r="DYV43" s="50"/>
      <c r="DYW43" s="50"/>
      <c r="DYX43" s="50"/>
      <c r="DYY43" s="50"/>
      <c r="DYZ43" s="50"/>
      <c r="DZA43" s="50"/>
      <c r="DZB43" s="50"/>
      <c r="DZC43" s="50"/>
      <c r="DZD43" s="50"/>
      <c r="DZE43" s="50"/>
      <c r="DZF43" s="50"/>
      <c r="DZG43" s="50"/>
      <c r="DZH43" s="50"/>
      <c r="DZI43" s="50"/>
      <c r="DZJ43" s="50"/>
      <c r="DZK43" s="50"/>
      <c r="DZL43" s="50"/>
      <c r="DZM43" s="50"/>
      <c r="DZN43" s="50"/>
      <c r="DZO43" s="50"/>
      <c r="DZP43" s="50"/>
      <c r="DZQ43" s="50"/>
      <c r="DZR43" s="50"/>
      <c r="DZS43" s="50"/>
      <c r="DZT43" s="50"/>
      <c r="DZU43" s="50"/>
      <c r="DZV43" s="50"/>
      <c r="DZW43" s="50"/>
      <c r="DZX43" s="50"/>
      <c r="DZY43" s="50"/>
      <c r="DZZ43" s="50"/>
      <c r="EAA43" s="50"/>
      <c r="EAB43" s="50"/>
      <c r="EAC43" s="50"/>
      <c r="EAD43" s="50"/>
      <c r="EAE43" s="50"/>
      <c r="EAF43" s="50"/>
      <c r="EAG43" s="50"/>
      <c r="EAH43" s="50"/>
      <c r="EAI43" s="50"/>
      <c r="EAJ43" s="50"/>
      <c r="EAK43" s="50"/>
      <c r="EAL43" s="50"/>
      <c r="EAM43" s="50"/>
      <c r="EAN43" s="50"/>
      <c r="EAO43" s="50"/>
      <c r="EAP43" s="50"/>
      <c r="EAQ43" s="50"/>
      <c r="EAR43" s="50"/>
      <c r="EAS43" s="50"/>
      <c r="EAT43" s="50"/>
      <c r="EAU43" s="50"/>
      <c r="EAV43" s="50"/>
      <c r="EAW43" s="50"/>
      <c r="EAX43" s="50"/>
      <c r="EAY43" s="50"/>
      <c r="EAZ43" s="50"/>
      <c r="EBA43" s="50"/>
      <c r="EBB43" s="50"/>
      <c r="EBC43" s="50"/>
      <c r="EBD43" s="50"/>
      <c r="EBE43" s="50"/>
      <c r="EBF43" s="50"/>
      <c r="EBG43" s="50"/>
      <c r="EBH43" s="50"/>
      <c r="EBI43" s="50"/>
      <c r="EBJ43" s="50"/>
      <c r="EBK43" s="50"/>
      <c r="EBL43" s="50"/>
      <c r="EBM43" s="50"/>
      <c r="EBN43" s="50"/>
      <c r="EBO43" s="50"/>
      <c r="EBP43" s="50"/>
      <c r="EBQ43" s="50"/>
      <c r="EBR43" s="50"/>
      <c r="EBS43" s="50"/>
      <c r="EBT43" s="50"/>
      <c r="EBU43" s="50"/>
      <c r="EBV43" s="50"/>
      <c r="EBW43" s="50"/>
      <c r="EBX43" s="50"/>
      <c r="EBY43" s="50"/>
      <c r="EBZ43" s="50"/>
      <c r="ECA43" s="50"/>
      <c r="ECB43" s="50"/>
      <c r="ECC43" s="50"/>
      <c r="ECD43" s="50"/>
      <c r="ECE43" s="50"/>
      <c r="ECF43" s="50"/>
      <c r="ECG43" s="50"/>
      <c r="ECH43" s="50"/>
      <c r="ECI43" s="50"/>
      <c r="ECJ43" s="50"/>
      <c r="ECK43" s="50"/>
      <c r="ECL43" s="50"/>
      <c r="ECM43" s="50"/>
      <c r="ECN43" s="50"/>
      <c r="ECO43" s="50"/>
      <c r="ECP43" s="50"/>
      <c r="ECQ43" s="50"/>
      <c r="ECR43" s="50"/>
      <c r="ECS43" s="50"/>
      <c r="ECT43" s="50"/>
      <c r="ECU43" s="50"/>
      <c r="ECV43" s="50"/>
      <c r="ECW43" s="50"/>
      <c r="ECX43" s="50"/>
      <c r="ECY43" s="50"/>
      <c r="ECZ43" s="50"/>
      <c r="EDA43" s="50"/>
      <c r="EDB43" s="50"/>
      <c r="EDC43" s="50"/>
      <c r="EDD43" s="50"/>
      <c r="EDE43" s="50"/>
      <c r="EDF43" s="50"/>
      <c r="EDG43" s="50"/>
      <c r="EDH43" s="50"/>
      <c r="EDI43" s="50"/>
      <c r="EDJ43" s="50"/>
      <c r="EDK43" s="50"/>
      <c r="EDL43" s="50"/>
      <c r="EDM43" s="50"/>
      <c r="EDN43" s="50"/>
      <c r="EDO43" s="50"/>
      <c r="EDP43" s="50"/>
      <c r="EDQ43" s="50"/>
      <c r="EDR43" s="50"/>
      <c r="EDS43" s="50"/>
      <c r="EDT43" s="50"/>
      <c r="EDU43" s="50"/>
      <c r="EDV43" s="50"/>
      <c r="EDW43" s="50"/>
      <c r="EDX43" s="50"/>
      <c r="EDY43" s="50"/>
      <c r="EDZ43" s="50"/>
      <c r="EEA43" s="50"/>
      <c r="EEB43" s="50"/>
      <c r="EEC43" s="50"/>
      <c r="EED43" s="50"/>
      <c r="EEE43" s="50"/>
      <c r="EEF43" s="50"/>
      <c r="EEG43" s="50"/>
      <c r="EEH43" s="50"/>
      <c r="EEI43" s="50"/>
      <c r="EEJ43" s="50"/>
      <c r="EEK43" s="50"/>
      <c r="EEL43" s="50"/>
      <c r="EEM43" s="50"/>
      <c r="EEN43" s="50"/>
      <c r="EEO43" s="50"/>
      <c r="EEP43" s="50"/>
      <c r="EEQ43" s="50"/>
      <c r="EER43" s="50"/>
      <c r="EES43" s="50"/>
      <c r="EET43" s="50"/>
      <c r="EEU43" s="50"/>
      <c r="EEV43" s="50"/>
      <c r="EEW43" s="50"/>
      <c r="EEX43" s="50"/>
      <c r="EEY43" s="50"/>
      <c r="EEZ43" s="50"/>
      <c r="EFA43" s="50"/>
      <c r="EFB43" s="50"/>
      <c r="EFC43" s="50"/>
      <c r="EFD43" s="50"/>
      <c r="EFE43" s="50"/>
      <c r="EFF43" s="50"/>
      <c r="EFG43" s="50"/>
      <c r="EFH43" s="50"/>
      <c r="EFI43" s="50"/>
      <c r="EFJ43" s="50"/>
      <c r="EFK43" s="50"/>
      <c r="EFL43" s="50"/>
      <c r="EFM43" s="50"/>
      <c r="EFN43" s="50"/>
      <c r="EFO43" s="50"/>
      <c r="EFP43" s="50"/>
      <c r="EFQ43" s="50"/>
      <c r="EFR43" s="50"/>
      <c r="EFS43" s="50"/>
      <c r="EFT43" s="50"/>
      <c r="EFU43" s="50"/>
      <c r="EFV43" s="50"/>
      <c r="EFW43" s="50"/>
      <c r="EFX43" s="50"/>
      <c r="EFY43" s="50"/>
      <c r="EFZ43" s="50"/>
      <c r="EGA43" s="50"/>
      <c r="EGB43" s="50"/>
      <c r="EGC43" s="50"/>
      <c r="EGD43" s="50"/>
      <c r="EGE43" s="50"/>
      <c r="EGF43" s="50"/>
      <c r="EGG43" s="50"/>
      <c r="EGH43" s="50"/>
      <c r="EGI43" s="50"/>
      <c r="EGJ43" s="50"/>
      <c r="EGK43" s="50"/>
      <c r="EGL43" s="50"/>
      <c r="EGM43" s="50"/>
      <c r="EGN43" s="50"/>
      <c r="EGO43" s="50"/>
      <c r="EGP43" s="50"/>
      <c r="EGQ43" s="50"/>
      <c r="EGR43" s="50"/>
      <c r="EGS43" s="50"/>
      <c r="EGT43" s="50"/>
      <c r="EGU43" s="50"/>
      <c r="EGV43" s="50"/>
      <c r="EGW43" s="50"/>
      <c r="EGX43" s="50"/>
      <c r="EGY43" s="50"/>
      <c r="EGZ43" s="50"/>
      <c r="EHA43" s="50"/>
      <c r="EHB43" s="50"/>
      <c r="EHC43" s="50"/>
      <c r="EHD43" s="50"/>
      <c r="EHE43" s="50"/>
      <c r="EHF43" s="50"/>
      <c r="EHG43" s="50"/>
      <c r="EHH43" s="50"/>
      <c r="EHI43" s="50"/>
      <c r="EHJ43" s="50"/>
      <c r="EHK43" s="50"/>
      <c r="EHL43" s="50"/>
      <c r="EHM43" s="50"/>
      <c r="EHN43" s="50"/>
      <c r="EHO43" s="50"/>
      <c r="EHP43" s="50"/>
      <c r="EHQ43" s="50"/>
      <c r="EHR43" s="50"/>
      <c r="EHS43" s="50"/>
      <c r="EHT43" s="50"/>
      <c r="EHU43" s="50"/>
      <c r="EHV43" s="50"/>
      <c r="EHW43" s="50"/>
      <c r="EHX43" s="50"/>
      <c r="EHY43" s="50"/>
      <c r="EHZ43" s="50"/>
      <c r="EIA43" s="50"/>
      <c r="EIB43" s="50"/>
      <c r="EIC43" s="50"/>
      <c r="EID43" s="50"/>
      <c r="EIE43" s="50"/>
      <c r="EIF43" s="50"/>
      <c r="EIG43" s="50"/>
      <c r="EIH43" s="50"/>
      <c r="EII43" s="50"/>
      <c r="EIJ43" s="50"/>
      <c r="EIK43" s="50"/>
      <c r="EIL43" s="50"/>
      <c r="EIM43" s="50"/>
      <c r="EIN43" s="50"/>
      <c r="EIO43" s="50"/>
      <c r="EIP43" s="50"/>
      <c r="EIQ43" s="50"/>
      <c r="EIR43" s="50"/>
      <c r="EIS43" s="50"/>
      <c r="EIT43" s="50"/>
      <c r="EIU43" s="50"/>
      <c r="EIV43" s="50"/>
      <c r="EIW43" s="50"/>
      <c r="EIX43" s="50"/>
      <c r="EIY43" s="50"/>
      <c r="EIZ43" s="50"/>
      <c r="EJA43" s="50"/>
      <c r="EJB43" s="50"/>
      <c r="EJC43" s="50"/>
      <c r="EJD43" s="50"/>
      <c r="EJE43" s="50"/>
      <c r="EJF43" s="50"/>
      <c r="EJG43" s="50"/>
      <c r="EJH43" s="50"/>
      <c r="EJI43" s="50"/>
      <c r="EJJ43" s="50"/>
      <c r="EJK43" s="50"/>
      <c r="EJL43" s="50"/>
      <c r="EJM43" s="50"/>
      <c r="EJN43" s="50"/>
      <c r="EJO43" s="50"/>
      <c r="EJP43" s="50"/>
      <c r="EJQ43" s="50"/>
      <c r="EJR43" s="50"/>
      <c r="EJS43" s="50"/>
      <c r="EJT43" s="50"/>
      <c r="EJU43" s="50"/>
      <c r="EJV43" s="50"/>
      <c r="EJW43" s="50"/>
      <c r="EJX43" s="50"/>
      <c r="EJY43" s="50"/>
      <c r="EJZ43" s="50"/>
      <c r="EKA43" s="50"/>
      <c r="EKB43" s="50"/>
      <c r="EKC43" s="50"/>
      <c r="EKD43" s="50"/>
      <c r="EKE43" s="50"/>
      <c r="EKF43" s="50"/>
      <c r="EKG43" s="50"/>
      <c r="EKH43" s="50"/>
      <c r="EKI43" s="50"/>
      <c r="EKJ43" s="50"/>
      <c r="EKK43" s="50"/>
      <c r="EKL43" s="50"/>
      <c r="EKM43" s="50"/>
      <c r="EKN43" s="50"/>
      <c r="EKO43" s="50"/>
      <c r="EKP43" s="50"/>
      <c r="EKQ43" s="50"/>
      <c r="EKR43" s="50"/>
      <c r="EKS43" s="50"/>
      <c r="EKT43" s="50"/>
      <c r="EKU43" s="50"/>
      <c r="EKV43" s="50"/>
      <c r="EKW43" s="50"/>
      <c r="EKX43" s="50"/>
      <c r="EKY43" s="50"/>
      <c r="EKZ43" s="50"/>
      <c r="ELA43" s="50"/>
      <c r="ELB43" s="50"/>
      <c r="ELC43" s="50"/>
      <c r="ELD43" s="50"/>
      <c r="ELE43" s="50"/>
      <c r="ELF43" s="50"/>
      <c r="ELG43" s="50"/>
      <c r="ELH43" s="50"/>
      <c r="ELI43" s="50"/>
      <c r="ELJ43" s="50"/>
      <c r="ELK43" s="50"/>
      <c r="ELL43" s="50"/>
      <c r="ELM43" s="50"/>
      <c r="ELN43" s="50"/>
      <c r="ELO43" s="50"/>
      <c r="ELP43" s="50"/>
      <c r="ELQ43" s="50"/>
      <c r="ELR43" s="50"/>
      <c r="ELS43" s="50"/>
      <c r="ELT43" s="50"/>
      <c r="ELU43" s="50"/>
      <c r="ELV43" s="50"/>
      <c r="ELW43" s="50"/>
      <c r="ELX43" s="50"/>
      <c r="ELY43" s="50"/>
      <c r="ELZ43" s="50"/>
      <c r="EMA43" s="50"/>
      <c r="EMB43" s="50"/>
      <c r="EMC43" s="50"/>
      <c r="EMD43" s="50"/>
      <c r="EME43" s="50"/>
      <c r="EMF43" s="50"/>
      <c r="EMG43" s="50"/>
      <c r="EMH43" s="50"/>
      <c r="EMI43" s="50"/>
      <c r="EMJ43" s="50"/>
      <c r="EMK43" s="50"/>
      <c r="EML43" s="50"/>
      <c r="EMM43" s="50"/>
      <c r="EMN43" s="50"/>
      <c r="EMO43" s="50"/>
      <c r="EMP43" s="50"/>
      <c r="EMQ43" s="50"/>
      <c r="EMR43" s="50"/>
      <c r="EMS43" s="50"/>
      <c r="EMT43" s="50"/>
      <c r="EMU43" s="50"/>
      <c r="EMV43" s="50"/>
      <c r="EMW43" s="50"/>
      <c r="EMX43" s="50"/>
      <c r="EMY43" s="50"/>
      <c r="EMZ43" s="50"/>
      <c r="ENA43" s="50"/>
      <c r="ENB43" s="50"/>
      <c r="ENC43" s="50"/>
      <c r="END43" s="50"/>
      <c r="ENE43" s="50"/>
      <c r="ENF43" s="50"/>
      <c r="ENG43" s="50"/>
      <c r="ENH43" s="50"/>
      <c r="ENI43" s="50"/>
      <c r="ENJ43" s="50"/>
      <c r="ENK43" s="50"/>
      <c r="ENL43" s="50"/>
      <c r="ENM43" s="50"/>
      <c r="ENN43" s="50"/>
      <c r="ENO43" s="50"/>
      <c r="ENP43" s="50"/>
      <c r="ENQ43" s="50"/>
      <c r="ENR43" s="50"/>
      <c r="ENS43" s="50"/>
      <c r="ENT43" s="50"/>
      <c r="ENU43" s="50"/>
      <c r="ENV43" s="50"/>
      <c r="ENW43" s="50"/>
      <c r="ENX43" s="50"/>
      <c r="ENY43" s="50"/>
      <c r="ENZ43" s="50"/>
      <c r="EOA43" s="50"/>
      <c r="EOB43" s="50"/>
      <c r="EOC43" s="50"/>
      <c r="EOD43" s="50"/>
      <c r="EOE43" s="50"/>
      <c r="EOF43" s="50"/>
      <c r="EOG43" s="50"/>
      <c r="EOH43" s="50"/>
      <c r="EOI43" s="50"/>
      <c r="EOJ43" s="50"/>
      <c r="EOK43" s="50"/>
      <c r="EOL43" s="50"/>
      <c r="EOM43" s="50"/>
      <c r="EON43" s="50"/>
      <c r="EOO43" s="50"/>
      <c r="EOP43" s="50"/>
      <c r="EOQ43" s="50"/>
      <c r="EOR43" s="50"/>
      <c r="EOS43" s="50"/>
      <c r="EOT43" s="50"/>
      <c r="EOU43" s="50"/>
      <c r="EOV43" s="50"/>
      <c r="EOW43" s="50"/>
      <c r="EOX43" s="50"/>
      <c r="EOY43" s="50"/>
      <c r="EOZ43" s="50"/>
      <c r="EPA43" s="50"/>
      <c r="EPB43" s="50"/>
      <c r="EPC43" s="50"/>
      <c r="EPD43" s="50"/>
      <c r="EPE43" s="50"/>
      <c r="EPF43" s="50"/>
      <c r="EPG43" s="50"/>
      <c r="EPH43" s="50"/>
      <c r="EPI43" s="50"/>
      <c r="EPJ43" s="50"/>
      <c r="EPK43" s="50"/>
      <c r="EPL43" s="50"/>
      <c r="EPM43" s="50"/>
      <c r="EPN43" s="50"/>
      <c r="EPO43" s="50"/>
      <c r="EPP43" s="50"/>
      <c r="EPQ43" s="50"/>
      <c r="EPR43" s="50"/>
      <c r="EPS43" s="50"/>
      <c r="EPT43" s="50"/>
      <c r="EPU43" s="50"/>
      <c r="EPV43" s="50"/>
      <c r="EPW43" s="50"/>
      <c r="EPX43" s="50"/>
      <c r="EPY43" s="50"/>
      <c r="EPZ43" s="50"/>
      <c r="EQA43" s="50"/>
      <c r="EQB43" s="50"/>
      <c r="EQC43" s="50"/>
      <c r="EQD43" s="50"/>
      <c r="EQE43" s="50"/>
      <c r="EQF43" s="50"/>
      <c r="EQG43" s="50"/>
      <c r="EQH43" s="50"/>
      <c r="EQI43" s="50"/>
      <c r="EQJ43" s="50"/>
      <c r="EQK43" s="50"/>
      <c r="EQL43" s="50"/>
      <c r="EQM43" s="50"/>
      <c r="EQN43" s="50"/>
      <c r="EQO43" s="50"/>
      <c r="EQP43" s="50"/>
      <c r="EQQ43" s="50"/>
      <c r="EQR43" s="50"/>
      <c r="EQS43" s="50"/>
      <c r="EQT43" s="50"/>
      <c r="EQU43" s="50"/>
      <c r="EQV43" s="50"/>
      <c r="EQW43" s="50"/>
      <c r="EQX43" s="50"/>
      <c r="EQY43" s="50"/>
      <c r="EQZ43" s="50"/>
      <c r="ERA43" s="50"/>
      <c r="ERB43" s="50"/>
      <c r="ERC43" s="50"/>
      <c r="ERD43" s="50"/>
      <c r="ERE43" s="50"/>
      <c r="ERF43" s="50"/>
      <c r="ERG43" s="50"/>
      <c r="ERH43" s="50"/>
      <c r="ERI43" s="50"/>
      <c r="ERJ43" s="50"/>
      <c r="ERK43" s="50"/>
      <c r="ERL43" s="50"/>
      <c r="ERM43" s="50"/>
      <c r="ERN43" s="50"/>
      <c r="ERO43" s="50"/>
      <c r="ERP43" s="50"/>
      <c r="ERQ43" s="50"/>
      <c r="ERR43" s="50"/>
      <c r="ERS43" s="50"/>
      <c r="ERT43" s="50"/>
      <c r="ERU43" s="50"/>
      <c r="ERV43" s="50"/>
      <c r="ERW43" s="50"/>
      <c r="ERX43" s="50"/>
      <c r="ERY43" s="50"/>
      <c r="ERZ43" s="50"/>
      <c r="ESA43" s="50"/>
      <c r="ESB43" s="50"/>
      <c r="ESC43" s="50"/>
      <c r="ESD43" s="50"/>
      <c r="ESE43" s="50"/>
      <c r="ESF43" s="50"/>
      <c r="ESG43" s="50"/>
      <c r="ESH43" s="50"/>
      <c r="ESI43" s="50"/>
      <c r="ESJ43" s="50"/>
      <c r="ESK43" s="50"/>
      <c r="ESL43" s="50"/>
      <c r="ESM43" s="50"/>
      <c r="ESN43" s="50"/>
      <c r="ESO43" s="50"/>
      <c r="ESP43" s="50"/>
      <c r="ESQ43" s="50"/>
      <c r="ESR43" s="50"/>
      <c r="ESS43" s="50"/>
      <c r="EST43" s="50"/>
      <c r="ESU43" s="50"/>
      <c r="ESV43" s="50"/>
      <c r="ESW43" s="50"/>
      <c r="ESX43" s="50"/>
      <c r="ESY43" s="50"/>
      <c r="ESZ43" s="50"/>
      <c r="ETA43" s="50"/>
      <c r="ETB43" s="50"/>
      <c r="ETC43" s="50"/>
      <c r="ETD43" s="50"/>
      <c r="ETE43" s="50"/>
      <c r="ETF43" s="50"/>
      <c r="ETG43" s="50"/>
      <c r="ETH43" s="50"/>
      <c r="ETI43" s="50"/>
      <c r="ETJ43" s="50"/>
      <c r="ETK43" s="50"/>
      <c r="ETL43" s="50"/>
      <c r="ETM43" s="50"/>
      <c r="ETN43" s="50"/>
      <c r="ETO43" s="50"/>
      <c r="ETP43" s="50"/>
      <c r="ETQ43" s="50"/>
      <c r="ETR43" s="50"/>
      <c r="ETS43" s="50"/>
      <c r="ETT43" s="50"/>
      <c r="ETU43" s="50"/>
      <c r="ETV43" s="50"/>
      <c r="ETW43" s="50"/>
      <c r="ETX43" s="50"/>
      <c r="ETY43" s="50"/>
      <c r="ETZ43" s="50"/>
      <c r="EUA43" s="50"/>
      <c r="EUB43" s="50"/>
      <c r="EUC43" s="50"/>
      <c r="EUD43" s="50"/>
      <c r="EUE43" s="50"/>
      <c r="EUF43" s="50"/>
      <c r="EUG43" s="50"/>
      <c r="EUH43" s="50"/>
      <c r="EUI43" s="50"/>
      <c r="EUJ43" s="50"/>
      <c r="EUK43" s="50"/>
      <c r="EUL43" s="50"/>
      <c r="EUM43" s="50"/>
      <c r="EUN43" s="50"/>
      <c r="EUO43" s="50"/>
      <c r="EUP43" s="50"/>
      <c r="EUQ43" s="50"/>
      <c r="EUR43" s="50"/>
      <c r="EUS43" s="50"/>
      <c r="EUT43" s="50"/>
      <c r="EUU43" s="50"/>
      <c r="EUV43" s="50"/>
      <c r="EUW43" s="50"/>
      <c r="EUX43" s="50"/>
      <c r="EUY43" s="50"/>
      <c r="EUZ43" s="50"/>
      <c r="EVA43" s="50"/>
      <c r="EVB43" s="50"/>
      <c r="EVC43" s="50"/>
      <c r="EVD43" s="50"/>
      <c r="EVE43" s="50"/>
      <c r="EVF43" s="50"/>
      <c r="EVG43" s="50"/>
      <c r="EVH43" s="50"/>
      <c r="EVI43" s="50"/>
      <c r="EVJ43" s="50"/>
      <c r="EVK43" s="50"/>
      <c r="EVL43" s="50"/>
      <c r="EVM43" s="50"/>
      <c r="EVN43" s="50"/>
      <c r="EVO43" s="50"/>
      <c r="EVP43" s="50"/>
      <c r="EVQ43" s="50"/>
      <c r="EVR43" s="50"/>
      <c r="EVS43" s="50"/>
      <c r="EVT43" s="50"/>
      <c r="EVU43" s="50"/>
      <c r="EVV43" s="50"/>
      <c r="EVW43" s="50"/>
      <c r="EVX43" s="50"/>
      <c r="EVY43" s="50"/>
      <c r="EVZ43" s="50"/>
      <c r="EWA43" s="50"/>
      <c r="EWB43" s="50"/>
      <c r="EWC43" s="50"/>
      <c r="EWD43" s="50"/>
      <c r="EWE43" s="50"/>
      <c r="EWF43" s="50"/>
      <c r="EWG43" s="50"/>
      <c r="EWH43" s="50"/>
      <c r="EWI43" s="50"/>
      <c r="EWJ43" s="50"/>
      <c r="EWK43" s="50"/>
      <c r="EWL43" s="50"/>
      <c r="EWM43" s="50"/>
      <c r="EWN43" s="50"/>
      <c r="EWO43" s="50"/>
      <c r="EWP43" s="50"/>
      <c r="EWQ43" s="50"/>
      <c r="EWR43" s="50"/>
      <c r="EWS43" s="50"/>
      <c r="EWT43" s="50"/>
      <c r="EWU43" s="50"/>
      <c r="EWV43" s="50"/>
      <c r="EWW43" s="50"/>
      <c r="EWX43" s="50"/>
      <c r="EWY43" s="50"/>
      <c r="EWZ43" s="50"/>
      <c r="EXA43" s="50"/>
      <c r="EXB43" s="50"/>
      <c r="EXC43" s="50"/>
      <c r="EXD43" s="50"/>
      <c r="EXE43" s="50"/>
      <c r="EXF43" s="50"/>
      <c r="EXG43" s="50"/>
      <c r="EXH43" s="50"/>
      <c r="EXI43" s="50"/>
      <c r="EXJ43" s="50"/>
      <c r="EXK43" s="50"/>
      <c r="EXL43" s="50"/>
      <c r="EXM43" s="50"/>
      <c r="EXN43" s="50"/>
      <c r="EXO43" s="50"/>
      <c r="EXP43" s="50"/>
      <c r="EXQ43" s="50"/>
      <c r="EXR43" s="50"/>
      <c r="EXS43" s="50"/>
      <c r="EXT43" s="50"/>
      <c r="EXU43" s="50"/>
      <c r="EXV43" s="50"/>
      <c r="EXW43" s="50"/>
      <c r="EXX43" s="50"/>
      <c r="EXY43" s="50"/>
      <c r="EXZ43" s="50"/>
      <c r="EYA43" s="50"/>
      <c r="EYB43" s="50"/>
      <c r="EYC43" s="50"/>
      <c r="EYD43" s="50"/>
      <c r="EYE43" s="50"/>
      <c r="EYF43" s="50"/>
      <c r="EYG43" s="50"/>
      <c r="EYH43" s="50"/>
      <c r="EYI43" s="50"/>
      <c r="EYJ43" s="50"/>
      <c r="EYK43" s="50"/>
      <c r="EYL43" s="50"/>
      <c r="EYM43" s="50"/>
      <c r="EYN43" s="50"/>
      <c r="EYO43" s="50"/>
      <c r="EYP43" s="50"/>
      <c r="EYQ43" s="50"/>
      <c r="EYR43" s="50"/>
      <c r="EYS43" s="50"/>
      <c r="EYT43" s="50"/>
      <c r="EYU43" s="50"/>
      <c r="EYV43" s="50"/>
      <c r="EYW43" s="50"/>
      <c r="EYX43" s="50"/>
      <c r="EYY43" s="50"/>
      <c r="EYZ43" s="50"/>
      <c r="EZA43" s="50"/>
      <c r="EZB43" s="50"/>
      <c r="EZC43" s="50"/>
      <c r="EZD43" s="50"/>
      <c r="EZE43" s="50"/>
      <c r="EZF43" s="50"/>
      <c r="EZG43" s="50"/>
      <c r="EZH43" s="50"/>
      <c r="EZI43" s="50"/>
      <c r="EZJ43" s="50"/>
      <c r="EZK43" s="50"/>
      <c r="EZL43" s="50"/>
      <c r="EZM43" s="50"/>
      <c r="EZN43" s="50"/>
      <c r="EZO43" s="50"/>
      <c r="EZP43" s="50"/>
      <c r="EZQ43" s="50"/>
      <c r="EZR43" s="50"/>
      <c r="EZS43" s="50"/>
      <c r="EZT43" s="50"/>
      <c r="EZU43" s="50"/>
      <c r="EZV43" s="50"/>
      <c r="EZW43" s="50"/>
      <c r="EZX43" s="50"/>
      <c r="EZY43" s="50"/>
      <c r="EZZ43" s="50"/>
      <c r="FAA43" s="50"/>
      <c r="FAB43" s="50"/>
      <c r="FAC43" s="50"/>
      <c r="FAD43" s="50"/>
      <c r="FAE43" s="50"/>
      <c r="FAF43" s="50"/>
      <c r="FAG43" s="50"/>
      <c r="FAH43" s="50"/>
      <c r="FAI43" s="50"/>
      <c r="FAJ43" s="50"/>
      <c r="FAK43" s="50"/>
      <c r="FAL43" s="50"/>
      <c r="FAM43" s="50"/>
      <c r="FAN43" s="50"/>
      <c r="FAO43" s="50"/>
      <c r="FAP43" s="50"/>
      <c r="FAQ43" s="50"/>
      <c r="FAR43" s="50"/>
      <c r="FAS43" s="50"/>
      <c r="FAT43" s="50"/>
      <c r="FAU43" s="50"/>
      <c r="FAV43" s="50"/>
      <c r="FAW43" s="50"/>
      <c r="FAX43" s="50"/>
      <c r="FAY43" s="50"/>
      <c r="FAZ43" s="50"/>
      <c r="FBA43" s="50"/>
      <c r="FBB43" s="50"/>
      <c r="FBC43" s="50"/>
      <c r="FBD43" s="50"/>
      <c r="FBE43" s="50"/>
      <c r="FBF43" s="50"/>
      <c r="FBG43" s="50"/>
      <c r="FBH43" s="50"/>
      <c r="FBI43" s="50"/>
      <c r="FBJ43" s="50"/>
      <c r="FBK43" s="50"/>
      <c r="FBL43" s="50"/>
      <c r="FBM43" s="50"/>
      <c r="FBN43" s="50"/>
      <c r="FBO43" s="50"/>
      <c r="FBP43" s="50"/>
      <c r="FBQ43" s="50"/>
      <c r="FBR43" s="50"/>
      <c r="FBS43" s="50"/>
      <c r="FBT43" s="50"/>
      <c r="FBU43" s="50"/>
      <c r="FBV43" s="50"/>
      <c r="FBW43" s="50"/>
      <c r="FBX43" s="50"/>
      <c r="FBY43" s="50"/>
      <c r="FBZ43" s="50"/>
      <c r="FCA43" s="50"/>
      <c r="FCB43" s="50"/>
      <c r="FCC43" s="50"/>
      <c r="FCD43" s="50"/>
      <c r="FCE43" s="50"/>
      <c r="FCF43" s="50"/>
      <c r="FCG43" s="50"/>
      <c r="FCH43" s="50"/>
      <c r="FCI43" s="50"/>
      <c r="FCJ43" s="50"/>
      <c r="FCK43" s="50"/>
      <c r="FCL43" s="50"/>
      <c r="FCM43" s="50"/>
      <c r="FCN43" s="50"/>
      <c r="FCO43" s="50"/>
      <c r="FCP43" s="50"/>
      <c r="FCQ43" s="50"/>
      <c r="FCR43" s="50"/>
      <c r="FCS43" s="50"/>
      <c r="FCT43" s="50"/>
      <c r="FCU43" s="50"/>
      <c r="FCV43" s="50"/>
      <c r="FCW43" s="50"/>
      <c r="FCX43" s="50"/>
      <c r="FCY43" s="50"/>
      <c r="FCZ43" s="50"/>
      <c r="FDA43" s="50"/>
      <c r="FDB43" s="50"/>
      <c r="FDC43" s="50"/>
      <c r="FDD43" s="50"/>
      <c r="FDE43" s="50"/>
      <c r="FDF43" s="50"/>
      <c r="FDG43" s="50"/>
      <c r="FDH43" s="50"/>
      <c r="FDI43" s="50"/>
      <c r="FDJ43" s="50"/>
      <c r="FDK43" s="50"/>
      <c r="FDL43" s="50"/>
      <c r="FDM43" s="50"/>
      <c r="FDN43" s="50"/>
      <c r="FDO43" s="50"/>
      <c r="FDP43" s="50"/>
      <c r="FDQ43" s="50"/>
      <c r="FDR43" s="50"/>
      <c r="FDS43" s="50"/>
      <c r="FDT43" s="50"/>
      <c r="FDU43" s="50"/>
      <c r="FDV43" s="50"/>
      <c r="FDW43" s="50"/>
      <c r="FDX43" s="50"/>
      <c r="FDY43" s="50"/>
      <c r="FDZ43" s="50"/>
      <c r="FEA43" s="50"/>
      <c r="FEB43" s="50"/>
      <c r="FEC43" s="50"/>
      <c r="FED43" s="50"/>
      <c r="FEE43" s="50"/>
      <c r="FEF43" s="50"/>
      <c r="FEG43" s="50"/>
      <c r="FEH43" s="50"/>
      <c r="FEI43" s="50"/>
      <c r="FEJ43" s="50"/>
      <c r="FEK43" s="50"/>
      <c r="FEL43" s="50"/>
      <c r="FEM43" s="50"/>
      <c r="FEN43" s="50"/>
      <c r="FEO43" s="50"/>
      <c r="FEP43" s="50"/>
      <c r="FEQ43" s="50"/>
      <c r="FER43" s="50"/>
      <c r="FES43" s="50"/>
      <c r="FET43" s="50"/>
      <c r="FEU43" s="50"/>
      <c r="FEV43" s="50"/>
      <c r="FEW43" s="50"/>
      <c r="FEX43" s="50"/>
      <c r="FEY43" s="50"/>
      <c r="FEZ43" s="50"/>
      <c r="FFA43" s="50"/>
      <c r="FFB43" s="50"/>
      <c r="FFC43" s="50"/>
      <c r="FFD43" s="50"/>
      <c r="FFE43" s="50"/>
      <c r="FFF43" s="50"/>
      <c r="FFG43" s="50"/>
      <c r="FFH43" s="50"/>
      <c r="FFI43" s="50"/>
      <c r="FFJ43" s="50"/>
      <c r="FFK43" s="50"/>
      <c r="FFL43" s="50"/>
      <c r="FFM43" s="50"/>
      <c r="FFN43" s="50"/>
      <c r="FFO43" s="50"/>
      <c r="FFP43" s="50"/>
      <c r="FFQ43" s="50"/>
      <c r="FFR43" s="50"/>
      <c r="FFS43" s="50"/>
      <c r="FFT43" s="50"/>
      <c r="FFU43" s="50"/>
      <c r="FFV43" s="50"/>
      <c r="FFW43" s="50"/>
      <c r="FFX43" s="50"/>
      <c r="FFY43" s="50"/>
      <c r="FFZ43" s="50"/>
      <c r="FGA43" s="50"/>
      <c r="FGB43" s="50"/>
      <c r="FGC43" s="50"/>
      <c r="FGD43" s="50"/>
      <c r="FGE43" s="50"/>
      <c r="FGF43" s="50"/>
      <c r="FGG43" s="50"/>
      <c r="FGH43" s="50"/>
      <c r="FGI43" s="50"/>
      <c r="FGJ43" s="50"/>
      <c r="FGK43" s="50"/>
      <c r="FGL43" s="50"/>
      <c r="FGM43" s="50"/>
      <c r="FGN43" s="50"/>
      <c r="FGO43" s="50"/>
      <c r="FGP43" s="50"/>
      <c r="FGQ43" s="50"/>
      <c r="FGR43" s="50"/>
      <c r="FGS43" s="50"/>
      <c r="FGT43" s="50"/>
      <c r="FGU43" s="50"/>
      <c r="FGV43" s="50"/>
      <c r="FGW43" s="50"/>
      <c r="FGX43" s="50"/>
      <c r="FGY43" s="50"/>
      <c r="FGZ43" s="50"/>
      <c r="FHA43" s="50"/>
      <c r="FHB43" s="50"/>
      <c r="FHC43" s="50"/>
      <c r="FHD43" s="50"/>
      <c r="FHE43" s="50"/>
      <c r="FHF43" s="50"/>
      <c r="FHG43" s="50"/>
      <c r="FHH43" s="50"/>
      <c r="FHI43" s="50"/>
      <c r="FHJ43" s="50"/>
      <c r="FHK43" s="50"/>
      <c r="FHL43" s="50"/>
      <c r="FHM43" s="50"/>
      <c r="FHN43" s="50"/>
      <c r="FHO43" s="50"/>
      <c r="FHP43" s="50"/>
      <c r="FHQ43" s="50"/>
      <c r="FHR43" s="50"/>
      <c r="FHS43" s="50"/>
      <c r="FHT43" s="50"/>
      <c r="FHU43" s="50"/>
      <c r="FHV43" s="50"/>
      <c r="FHW43" s="50"/>
      <c r="FHX43" s="50"/>
      <c r="FHY43" s="50"/>
      <c r="FHZ43" s="50"/>
      <c r="FIA43" s="50"/>
      <c r="FIB43" s="50"/>
      <c r="FIC43" s="50"/>
      <c r="FID43" s="50"/>
      <c r="FIE43" s="50"/>
      <c r="FIF43" s="50"/>
      <c r="FIG43" s="50"/>
      <c r="FIH43" s="50"/>
      <c r="FII43" s="50"/>
      <c r="FIJ43" s="50"/>
      <c r="FIK43" s="50"/>
      <c r="FIL43" s="50"/>
      <c r="FIM43" s="50"/>
      <c r="FIN43" s="50"/>
      <c r="FIO43" s="50"/>
      <c r="FIP43" s="50"/>
      <c r="FIQ43" s="50"/>
      <c r="FIR43" s="50"/>
      <c r="FIS43" s="50"/>
      <c r="FIT43" s="50"/>
      <c r="FIU43" s="50"/>
      <c r="FIV43" s="50"/>
      <c r="FIW43" s="50"/>
      <c r="FIX43" s="50"/>
      <c r="FIY43" s="50"/>
      <c r="FIZ43" s="50"/>
      <c r="FJA43" s="50"/>
      <c r="FJB43" s="50"/>
      <c r="FJC43" s="50"/>
      <c r="FJD43" s="50"/>
      <c r="FJE43" s="50"/>
      <c r="FJF43" s="50"/>
      <c r="FJG43" s="50"/>
      <c r="FJH43" s="50"/>
      <c r="FJI43" s="50"/>
      <c r="FJJ43" s="50"/>
      <c r="FJK43" s="50"/>
      <c r="FJL43" s="50"/>
      <c r="FJM43" s="50"/>
      <c r="FJN43" s="50"/>
      <c r="FJO43" s="50"/>
      <c r="FJP43" s="50"/>
      <c r="FJQ43" s="50"/>
      <c r="FJR43" s="50"/>
      <c r="FJS43" s="50"/>
      <c r="FJT43" s="50"/>
      <c r="FJU43" s="50"/>
      <c r="FJV43" s="50"/>
      <c r="FJW43" s="50"/>
      <c r="FJX43" s="50"/>
      <c r="FJY43" s="50"/>
      <c r="FJZ43" s="50"/>
      <c r="FKA43" s="50"/>
      <c r="FKB43" s="50"/>
      <c r="FKC43" s="50"/>
      <c r="FKD43" s="50"/>
      <c r="FKE43" s="50"/>
      <c r="FKF43" s="50"/>
      <c r="FKG43" s="50"/>
      <c r="FKH43" s="50"/>
      <c r="FKI43" s="50"/>
      <c r="FKJ43" s="50"/>
      <c r="FKK43" s="50"/>
      <c r="FKL43" s="50"/>
      <c r="FKM43" s="50"/>
      <c r="FKN43" s="50"/>
      <c r="FKO43" s="50"/>
      <c r="FKP43" s="50"/>
      <c r="FKQ43" s="50"/>
      <c r="FKR43" s="50"/>
      <c r="FKS43" s="50"/>
      <c r="FKT43" s="50"/>
      <c r="FKU43" s="50"/>
      <c r="FKV43" s="50"/>
      <c r="FKW43" s="50"/>
      <c r="FKX43" s="50"/>
      <c r="FKY43" s="50"/>
      <c r="FKZ43" s="50"/>
      <c r="FLA43" s="50"/>
      <c r="FLB43" s="50"/>
      <c r="FLC43" s="50"/>
      <c r="FLD43" s="50"/>
      <c r="FLE43" s="50"/>
      <c r="FLF43" s="50"/>
      <c r="FLG43" s="50"/>
      <c r="FLH43" s="50"/>
      <c r="FLI43" s="50"/>
      <c r="FLJ43" s="50"/>
      <c r="FLK43" s="50"/>
      <c r="FLL43" s="50"/>
      <c r="FLM43" s="50"/>
      <c r="FLN43" s="50"/>
      <c r="FLO43" s="50"/>
      <c r="FLP43" s="50"/>
      <c r="FLQ43" s="50"/>
      <c r="FLR43" s="50"/>
      <c r="FLS43" s="50"/>
      <c r="FLT43" s="50"/>
      <c r="FLU43" s="50"/>
      <c r="FLV43" s="50"/>
      <c r="FLW43" s="50"/>
      <c r="FLX43" s="50"/>
      <c r="FLY43" s="50"/>
      <c r="FLZ43" s="50"/>
      <c r="FMA43" s="50"/>
      <c r="FMB43" s="50"/>
      <c r="FMC43" s="50"/>
      <c r="FMD43" s="50"/>
      <c r="FME43" s="50"/>
      <c r="FMF43" s="50"/>
      <c r="FMG43" s="50"/>
      <c r="FMH43" s="50"/>
      <c r="FMI43" s="50"/>
      <c r="FMJ43" s="50"/>
      <c r="FMK43" s="50"/>
      <c r="FML43" s="50"/>
      <c r="FMM43" s="50"/>
      <c r="FMN43" s="50"/>
      <c r="FMO43" s="50"/>
      <c r="FMP43" s="50"/>
      <c r="FMQ43" s="50"/>
      <c r="FMR43" s="50"/>
      <c r="FMS43" s="50"/>
      <c r="FMT43" s="50"/>
      <c r="FMU43" s="50"/>
      <c r="FMV43" s="50"/>
      <c r="FMW43" s="50"/>
      <c r="FMX43" s="50"/>
      <c r="FMY43" s="50"/>
      <c r="FMZ43" s="50"/>
      <c r="FNA43" s="50"/>
      <c r="FNB43" s="50"/>
      <c r="FNC43" s="50"/>
      <c r="FND43" s="50"/>
      <c r="FNE43" s="50"/>
      <c r="FNF43" s="50"/>
      <c r="FNG43" s="50"/>
      <c r="FNH43" s="50"/>
      <c r="FNI43" s="50"/>
      <c r="FNJ43" s="50"/>
      <c r="FNK43" s="50"/>
      <c r="FNL43" s="50"/>
      <c r="FNM43" s="50"/>
      <c r="FNN43" s="50"/>
      <c r="FNO43" s="50"/>
      <c r="FNP43" s="50"/>
      <c r="FNQ43" s="50"/>
      <c r="FNR43" s="50"/>
      <c r="FNS43" s="50"/>
      <c r="FNT43" s="50"/>
      <c r="FNU43" s="50"/>
      <c r="FNV43" s="50"/>
      <c r="FNW43" s="50"/>
      <c r="FNX43" s="50"/>
      <c r="FNY43" s="50"/>
      <c r="FNZ43" s="50"/>
      <c r="FOA43" s="50"/>
      <c r="FOB43" s="50"/>
      <c r="FOC43" s="50"/>
      <c r="FOD43" s="50"/>
      <c r="FOE43" s="50"/>
      <c r="FOF43" s="50"/>
      <c r="FOG43" s="50"/>
      <c r="FOH43" s="50"/>
      <c r="FOI43" s="50"/>
      <c r="FOJ43" s="50"/>
      <c r="FOK43" s="50"/>
      <c r="FOL43" s="50"/>
      <c r="FOM43" s="50"/>
      <c r="FON43" s="50"/>
      <c r="FOO43" s="50"/>
      <c r="FOP43" s="50"/>
      <c r="FOQ43" s="50"/>
      <c r="FOR43" s="50"/>
      <c r="FOS43" s="50"/>
      <c r="FOT43" s="50"/>
      <c r="FOU43" s="50"/>
      <c r="FOV43" s="50"/>
      <c r="FOW43" s="50"/>
      <c r="FOX43" s="50"/>
      <c r="FOY43" s="50"/>
      <c r="FOZ43" s="50"/>
      <c r="FPA43" s="50"/>
      <c r="FPB43" s="50"/>
      <c r="FPC43" s="50"/>
      <c r="FPD43" s="50"/>
      <c r="FPE43" s="50"/>
      <c r="FPF43" s="50"/>
      <c r="FPG43" s="50"/>
      <c r="FPH43" s="50"/>
      <c r="FPI43" s="50"/>
      <c r="FPJ43" s="50"/>
      <c r="FPK43" s="50"/>
      <c r="FPL43" s="50"/>
      <c r="FPM43" s="50"/>
      <c r="FPN43" s="50"/>
      <c r="FPO43" s="50"/>
      <c r="FPP43" s="50"/>
      <c r="FPQ43" s="50"/>
      <c r="FPR43" s="50"/>
      <c r="FPS43" s="50"/>
      <c r="FPT43" s="50"/>
      <c r="FPU43" s="50"/>
      <c r="FPV43" s="50"/>
      <c r="FPW43" s="50"/>
      <c r="FPX43" s="50"/>
      <c r="FPY43" s="50"/>
      <c r="FPZ43" s="50"/>
      <c r="FQA43" s="50"/>
      <c r="FQB43" s="50"/>
      <c r="FQC43" s="50"/>
      <c r="FQD43" s="50"/>
      <c r="FQE43" s="50"/>
      <c r="FQF43" s="50"/>
      <c r="FQG43" s="50"/>
      <c r="FQH43" s="50"/>
      <c r="FQI43" s="50"/>
      <c r="FQJ43" s="50"/>
      <c r="FQK43" s="50"/>
      <c r="FQL43" s="50"/>
      <c r="FQM43" s="50"/>
      <c r="FQN43" s="50"/>
      <c r="FQO43" s="50"/>
      <c r="FQP43" s="50"/>
      <c r="FQQ43" s="50"/>
      <c r="FQR43" s="50"/>
      <c r="FQS43" s="50"/>
      <c r="FQT43" s="50"/>
      <c r="FQU43" s="50"/>
      <c r="FQV43" s="50"/>
      <c r="FQW43" s="50"/>
      <c r="FQX43" s="50"/>
      <c r="FQY43" s="50"/>
      <c r="FQZ43" s="50"/>
      <c r="FRA43" s="50"/>
      <c r="FRB43" s="50"/>
      <c r="FRC43" s="50"/>
      <c r="FRD43" s="50"/>
      <c r="FRE43" s="50"/>
      <c r="FRF43" s="50"/>
      <c r="FRG43" s="50"/>
      <c r="FRH43" s="50"/>
      <c r="FRI43" s="50"/>
      <c r="FRJ43" s="50"/>
      <c r="FRK43" s="50"/>
      <c r="FRL43" s="50"/>
      <c r="FRM43" s="50"/>
      <c r="FRN43" s="50"/>
      <c r="FRO43" s="50"/>
      <c r="FRP43" s="50"/>
      <c r="FRQ43" s="50"/>
      <c r="FRR43" s="50"/>
      <c r="FRS43" s="50"/>
      <c r="FRT43" s="50"/>
      <c r="FRU43" s="50"/>
      <c r="FRV43" s="50"/>
      <c r="FRW43" s="50"/>
      <c r="FRX43" s="50"/>
      <c r="FRY43" s="50"/>
      <c r="FRZ43" s="50"/>
      <c r="FSA43" s="50"/>
      <c r="FSB43" s="50"/>
      <c r="FSC43" s="50"/>
      <c r="FSD43" s="50"/>
      <c r="FSE43" s="50"/>
      <c r="FSF43" s="50"/>
      <c r="FSG43" s="50"/>
      <c r="FSH43" s="50"/>
      <c r="FSI43" s="50"/>
      <c r="FSJ43" s="50"/>
      <c r="FSK43" s="50"/>
      <c r="FSL43" s="50"/>
      <c r="FSM43" s="50"/>
      <c r="FSN43" s="50"/>
      <c r="FSO43" s="50"/>
      <c r="FSP43" s="50"/>
      <c r="FSQ43" s="50"/>
      <c r="FSR43" s="50"/>
      <c r="FSS43" s="50"/>
      <c r="FST43" s="50"/>
      <c r="FSU43" s="50"/>
      <c r="FSV43" s="50"/>
      <c r="FSW43" s="50"/>
      <c r="FSX43" s="50"/>
      <c r="FSY43" s="50"/>
      <c r="FSZ43" s="50"/>
      <c r="FTA43" s="50"/>
      <c r="FTB43" s="50"/>
      <c r="FTC43" s="50"/>
      <c r="FTD43" s="50"/>
      <c r="FTE43" s="50"/>
      <c r="FTF43" s="50"/>
      <c r="FTG43" s="50"/>
      <c r="FTH43" s="50"/>
      <c r="FTI43" s="50"/>
      <c r="FTJ43" s="50"/>
      <c r="FTK43" s="50"/>
      <c r="FTL43" s="50"/>
      <c r="FTM43" s="50"/>
      <c r="FTN43" s="50"/>
      <c r="FTO43" s="50"/>
      <c r="FTP43" s="50"/>
      <c r="FTQ43" s="50"/>
      <c r="FTR43" s="50"/>
      <c r="FTS43" s="50"/>
      <c r="FTT43" s="50"/>
      <c r="FTU43" s="50"/>
      <c r="FTV43" s="50"/>
      <c r="FTW43" s="50"/>
      <c r="FTX43" s="50"/>
      <c r="FTY43" s="50"/>
      <c r="FTZ43" s="50"/>
      <c r="FUA43" s="50"/>
      <c r="FUB43" s="50"/>
      <c r="FUC43" s="50"/>
      <c r="FUD43" s="50"/>
      <c r="FUE43" s="50"/>
      <c r="FUF43" s="50"/>
      <c r="FUG43" s="50"/>
      <c r="FUH43" s="50"/>
      <c r="FUI43" s="50"/>
      <c r="FUJ43" s="50"/>
      <c r="FUK43" s="50"/>
      <c r="FUL43" s="50"/>
      <c r="FUM43" s="50"/>
      <c r="FUN43" s="50"/>
      <c r="FUO43" s="50"/>
      <c r="FUP43" s="50"/>
      <c r="FUQ43" s="50"/>
      <c r="FUR43" s="50"/>
      <c r="FUS43" s="50"/>
      <c r="FUT43" s="50"/>
      <c r="FUU43" s="50"/>
      <c r="FUV43" s="50"/>
      <c r="FUW43" s="50"/>
      <c r="FUX43" s="50"/>
      <c r="FUY43" s="50"/>
      <c r="FUZ43" s="50"/>
      <c r="FVA43" s="50"/>
      <c r="FVB43" s="50"/>
      <c r="FVC43" s="50"/>
      <c r="FVD43" s="50"/>
      <c r="FVE43" s="50"/>
      <c r="FVF43" s="50"/>
      <c r="FVG43" s="50"/>
      <c r="FVH43" s="50"/>
      <c r="FVI43" s="50"/>
      <c r="FVJ43" s="50"/>
      <c r="FVK43" s="50"/>
      <c r="FVL43" s="50"/>
      <c r="FVM43" s="50"/>
      <c r="FVN43" s="50"/>
      <c r="FVO43" s="50"/>
      <c r="FVP43" s="50"/>
      <c r="FVQ43" s="50"/>
      <c r="FVR43" s="50"/>
      <c r="FVS43" s="50"/>
      <c r="FVT43" s="50"/>
      <c r="FVU43" s="50"/>
      <c r="FVV43" s="50"/>
      <c r="FVW43" s="50"/>
      <c r="FVX43" s="50"/>
      <c r="FVY43" s="50"/>
      <c r="FVZ43" s="50"/>
      <c r="FWA43" s="50"/>
      <c r="FWB43" s="50"/>
      <c r="FWC43" s="50"/>
      <c r="FWD43" s="50"/>
      <c r="FWE43" s="50"/>
      <c r="FWF43" s="50"/>
      <c r="FWG43" s="50"/>
      <c r="FWH43" s="50"/>
      <c r="FWI43" s="50"/>
      <c r="FWJ43" s="50"/>
      <c r="FWK43" s="50"/>
      <c r="FWL43" s="50"/>
      <c r="FWM43" s="50"/>
      <c r="FWN43" s="50"/>
      <c r="FWO43" s="50"/>
      <c r="FWP43" s="50"/>
      <c r="FWQ43" s="50"/>
      <c r="FWR43" s="50"/>
      <c r="FWS43" s="50"/>
      <c r="FWT43" s="50"/>
      <c r="FWU43" s="50"/>
      <c r="FWV43" s="50"/>
      <c r="FWW43" s="50"/>
      <c r="FWX43" s="50"/>
      <c r="FWY43" s="50"/>
      <c r="FWZ43" s="50"/>
      <c r="FXA43" s="50"/>
      <c r="FXB43" s="50"/>
      <c r="FXC43" s="50"/>
      <c r="FXD43" s="50"/>
      <c r="FXE43" s="50"/>
      <c r="FXF43" s="50"/>
      <c r="FXG43" s="50"/>
      <c r="FXH43" s="50"/>
      <c r="FXI43" s="50"/>
      <c r="FXJ43" s="50"/>
      <c r="FXK43" s="50"/>
      <c r="FXL43" s="50"/>
      <c r="FXM43" s="50"/>
      <c r="FXN43" s="50"/>
      <c r="FXO43" s="50"/>
      <c r="FXP43" s="50"/>
      <c r="FXQ43" s="50"/>
      <c r="FXR43" s="50"/>
      <c r="FXS43" s="50"/>
      <c r="FXT43" s="50"/>
      <c r="FXU43" s="50"/>
      <c r="FXV43" s="50"/>
      <c r="FXW43" s="50"/>
      <c r="FXX43" s="50"/>
      <c r="FXY43" s="50"/>
      <c r="FXZ43" s="50"/>
      <c r="FYA43" s="50"/>
      <c r="FYB43" s="50"/>
      <c r="FYC43" s="50"/>
      <c r="FYD43" s="50"/>
      <c r="FYE43" s="50"/>
      <c r="FYF43" s="50"/>
      <c r="FYG43" s="50"/>
      <c r="FYH43" s="50"/>
      <c r="FYI43" s="50"/>
      <c r="FYJ43" s="50"/>
      <c r="FYK43" s="50"/>
      <c r="FYL43" s="50"/>
      <c r="FYM43" s="50"/>
      <c r="FYN43" s="50"/>
      <c r="FYO43" s="50"/>
      <c r="FYP43" s="50"/>
      <c r="FYQ43" s="50"/>
      <c r="FYR43" s="50"/>
      <c r="FYS43" s="50"/>
      <c r="FYT43" s="50"/>
      <c r="FYU43" s="50"/>
      <c r="FYV43" s="50"/>
      <c r="FYW43" s="50"/>
      <c r="FYX43" s="50"/>
      <c r="FYY43" s="50"/>
      <c r="FYZ43" s="50"/>
      <c r="FZA43" s="50"/>
      <c r="FZB43" s="50"/>
      <c r="FZC43" s="50"/>
      <c r="FZD43" s="50"/>
      <c r="FZE43" s="50"/>
      <c r="FZF43" s="50"/>
      <c r="FZG43" s="50"/>
      <c r="FZH43" s="50"/>
      <c r="FZI43" s="50"/>
      <c r="FZJ43" s="50"/>
      <c r="FZK43" s="50"/>
      <c r="FZL43" s="50"/>
      <c r="FZM43" s="50"/>
      <c r="FZN43" s="50"/>
      <c r="FZO43" s="50"/>
      <c r="FZP43" s="50"/>
      <c r="FZQ43" s="50"/>
      <c r="FZR43" s="50"/>
      <c r="FZS43" s="50"/>
      <c r="FZT43" s="50"/>
      <c r="FZU43" s="50"/>
      <c r="FZV43" s="50"/>
      <c r="FZW43" s="50"/>
      <c r="FZX43" s="50"/>
      <c r="FZY43" s="50"/>
      <c r="FZZ43" s="50"/>
      <c r="GAA43" s="50"/>
      <c r="GAB43" s="50"/>
      <c r="GAC43" s="50"/>
      <c r="GAD43" s="50"/>
      <c r="GAE43" s="50"/>
      <c r="GAF43" s="50"/>
      <c r="GAG43" s="50"/>
      <c r="GAH43" s="50"/>
      <c r="GAI43" s="50"/>
      <c r="GAJ43" s="50"/>
      <c r="GAK43" s="50"/>
      <c r="GAL43" s="50"/>
      <c r="GAM43" s="50"/>
      <c r="GAN43" s="50"/>
      <c r="GAO43" s="50"/>
      <c r="GAP43" s="50"/>
      <c r="GAQ43" s="50"/>
      <c r="GAR43" s="50"/>
      <c r="GAS43" s="50"/>
      <c r="GAT43" s="50"/>
      <c r="GAU43" s="50"/>
      <c r="GAV43" s="50"/>
      <c r="GAW43" s="50"/>
      <c r="GAX43" s="50"/>
      <c r="GAY43" s="50"/>
      <c r="GAZ43" s="50"/>
      <c r="GBA43" s="50"/>
      <c r="GBB43" s="50"/>
      <c r="GBC43" s="50"/>
      <c r="GBD43" s="50"/>
      <c r="GBE43" s="50"/>
      <c r="GBF43" s="50"/>
      <c r="GBG43" s="50"/>
      <c r="GBH43" s="50"/>
      <c r="GBI43" s="50"/>
      <c r="GBJ43" s="50"/>
      <c r="GBK43" s="50"/>
      <c r="GBL43" s="50"/>
      <c r="GBM43" s="50"/>
      <c r="GBN43" s="50"/>
      <c r="GBO43" s="50"/>
      <c r="GBP43" s="50"/>
      <c r="GBQ43" s="50"/>
      <c r="GBR43" s="50"/>
      <c r="GBS43" s="50"/>
      <c r="GBT43" s="50"/>
      <c r="GBU43" s="50"/>
      <c r="GBV43" s="50"/>
      <c r="GBW43" s="50"/>
      <c r="GBX43" s="50"/>
      <c r="GBY43" s="50"/>
      <c r="GBZ43" s="50"/>
      <c r="GCA43" s="50"/>
      <c r="GCB43" s="50"/>
      <c r="GCC43" s="50"/>
      <c r="GCD43" s="50"/>
      <c r="GCE43" s="50"/>
      <c r="GCF43" s="50"/>
      <c r="GCG43" s="50"/>
      <c r="GCH43" s="50"/>
      <c r="GCI43" s="50"/>
      <c r="GCJ43" s="50"/>
      <c r="GCK43" s="50"/>
      <c r="GCL43" s="50"/>
      <c r="GCM43" s="50"/>
      <c r="GCN43" s="50"/>
      <c r="GCO43" s="50"/>
      <c r="GCP43" s="50"/>
      <c r="GCQ43" s="50"/>
      <c r="GCR43" s="50"/>
      <c r="GCS43" s="50"/>
      <c r="GCT43" s="50"/>
      <c r="GCU43" s="50"/>
      <c r="GCV43" s="50"/>
      <c r="GCW43" s="50"/>
      <c r="GCX43" s="50"/>
      <c r="GCY43" s="50"/>
      <c r="GCZ43" s="50"/>
      <c r="GDA43" s="50"/>
      <c r="GDB43" s="50"/>
      <c r="GDC43" s="50"/>
      <c r="GDD43" s="50"/>
      <c r="GDE43" s="50"/>
      <c r="GDF43" s="50"/>
      <c r="GDG43" s="50"/>
      <c r="GDH43" s="50"/>
      <c r="GDI43" s="50"/>
      <c r="GDJ43" s="50"/>
      <c r="GDK43" s="50"/>
      <c r="GDL43" s="50"/>
      <c r="GDM43" s="50"/>
      <c r="GDN43" s="50"/>
      <c r="GDO43" s="50"/>
      <c r="GDP43" s="50"/>
      <c r="GDQ43" s="50"/>
      <c r="GDR43" s="50"/>
      <c r="GDS43" s="50"/>
      <c r="GDT43" s="50"/>
      <c r="GDU43" s="50"/>
      <c r="GDV43" s="50"/>
      <c r="GDW43" s="50"/>
      <c r="GDX43" s="50"/>
      <c r="GDY43" s="50"/>
      <c r="GDZ43" s="50"/>
      <c r="GEA43" s="50"/>
      <c r="GEB43" s="50"/>
      <c r="GEC43" s="50"/>
      <c r="GED43" s="50"/>
      <c r="GEE43" s="50"/>
      <c r="GEF43" s="50"/>
      <c r="GEG43" s="50"/>
      <c r="GEH43" s="50"/>
      <c r="GEI43" s="50"/>
      <c r="GEJ43" s="50"/>
      <c r="GEK43" s="50"/>
      <c r="GEL43" s="50"/>
      <c r="GEM43" s="50"/>
      <c r="GEN43" s="50"/>
      <c r="GEO43" s="50"/>
      <c r="GEP43" s="50"/>
      <c r="GEQ43" s="50"/>
      <c r="GER43" s="50"/>
      <c r="GES43" s="50"/>
      <c r="GET43" s="50"/>
      <c r="GEU43" s="50"/>
      <c r="GEV43" s="50"/>
      <c r="GEW43" s="50"/>
      <c r="GEX43" s="50"/>
      <c r="GEY43" s="50"/>
      <c r="GEZ43" s="50"/>
      <c r="GFA43" s="50"/>
      <c r="GFB43" s="50"/>
      <c r="GFC43" s="50"/>
      <c r="GFD43" s="50"/>
      <c r="GFE43" s="50"/>
      <c r="GFF43" s="50"/>
      <c r="GFG43" s="50"/>
      <c r="GFH43" s="50"/>
      <c r="GFI43" s="50"/>
      <c r="GFJ43" s="50"/>
      <c r="GFK43" s="50"/>
      <c r="GFL43" s="50"/>
      <c r="GFM43" s="50"/>
      <c r="GFN43" s="50"/>
      <c r="GFO43" s="50"/>
      <c r="GFP43" s="50"/>
      <c r="GFQ43" s="50"/>
      <c r="GFR43" s="50"/>
      <c r="GFS43" s="50"/>
      <c r="GFT43" s="50"/>
      <c r="GFU43" s="50"/>
      <c r="GFV43" s="50"/>
      <c r="GFW43" s="50"/>
      <c r="GFX43" s="50"/>
      <c r="GFY43" s="50"/>
      <c r="GFZ43" s="50"/>
      <c r="GGA43" s="50"/>
      <c r="GGB43" s="50"/>
      <c r="GGC43" s="50"/>
      <c r="GGD43" s="50"/>
      <c r="GGE43" s="50"/>
      <c r="GGF43" s="50"/>
      <c r="GGG43" s="50"/>
      <c r="GGH43" s="50"/>
      <c r="GGI43" s="50"/>
      <c r="GGJ43" s="50"/>
      <c r="GGK43" s="50"/>
      <c r="GGL43" s="50"/>
      <c r="GGM43" s="50"/>
      <c r="GGN43" s="50"/>
      <c r="GGO43" s="50"/>
      <c r="GGP43" s="50"/>
      <c r="GGQ43" s="50"/>
      <c r="GGR43" s="50"/>
      <c r="GGS43" s="50"/>
      <c r="GGT43" s="50"/>
      <c r="GGU43" s="50"/>
      <c r="GGV43" s="50"/>
      <c r="GGW43" s="50"/>
      <c r="GGX43" s="50"/>
      <c r="GGY43" s="50"/>
      <c r="GGZ43" s="50"/>
      <c r="GHA43" s="50"/>
      <c r="GHB43" s="50"/>
      <c r="GHC43" s="50"/>
      <c r="GHD43" s="50"/>
      <c r="GHE43" s="50"/>
      <c r="GHF43" s="50"/>
      <c r="GHG43" s="50"/>
      <c r="GHH43" s="50"/>
      <c r="GHI43" s="50"/>
      <c r="GHJ43" s="50"/>
      <c r="GHK43" s="50"/>
      <c r="GHL43" s="50"/>
      <c r="GHM43" s="50"/>
      <c r="GHN43" s="50"/>
      <c r="GHO43" s="50"/>
      <c r="GHP43" s="50"/>
      <c r="GHQ43" s="50"/>
      <c r="GHR43" s="50"/>
      <c r="GHS43" s="50"/>
      <c r="GHT43" s="50"/>
      <c r="GHU43" s="50"/>
      <c r="GHV43" s="50"/>
      <c r="GHW43" s="50"/>
      <c r="GHX43" s="50"/>
      <c r="GHY43" s="50"/>
      <c r="GHZ43" s="50"/>
      <c r="GIA43" s="50"/>
      <c r="GIB43" s="50"/>
      <c r="GIC43" s="50"/>
      <c r="GID43" s="50"/>
      <c r="GIE43" s="50"/>
      <c r="GIF43" s="50"/>
      <c r="GIG43" s="50"/>
      <c r="GIH43" s="50"/>
      <c r="GII43" s="50"/>
      <c r="GIJ43" s="50"/>
      <c r="GIK43" s="50"/>
      <c r="GIL43" s="50"/>
      <c r="GIM43" s="50"/>
      <c r="GIN43" s="50"/>
      <c r="GIO43" s="50"/>
      <c r="GIP43" s="50"/>
      <c r="GIQ43" s="50"/>
      <c r="GIR43" s="50"/>
      <c r="GIS43" s="50"/>
      <c r="GIT43" s="50"/>
      <c r="GIU43" s="50"/>
      <c r="GIV43" s="50"/>
      <c r="GIW43" s="50"/>
      <c r="GIX43" s="50"/>
      <c r="GIY43" s="50"/>
      <c r="GIZ43" s="50"/>
      <c r="GJA43" s="50"/>
      <c r="GJB43" s="50"/>
      <c r="GJC43" s="50"/>
      <c r="GJD43" s="50"/>
      <c r="GJE43" s="50"/>
      <c r="GJF43" s="50"/>
      <c r="GJG43" s="50"/>
      <c r="GJH43" s="50"/>
      <c r="GJI43" s="50"/>
      <c r="GJJ43" s="50"/>
      <c r="GJK43" s="50"/>
      <c r="GJL43" s="50"/>
      <c r="GJM43" s="50"/>
      <c r="GJN43" s="50"/>
      <c r="GJO43" s="50"/>
      <c r="GJP43" s="50"/>
      <c r="GJQ43" s="50"/>
      <c r="GJR43" s="50"/>
      <c r="GJS43" s="50"/>
      <c r="GJT43" s="50"/>
      <c r="GJU43" s="50"/>
      <c r="GJV43" s="50"/>
      <c r="GJW43" s="50"/>
      <c r="GJX43" s="50"/>
      <c r="GJY43" s="50"/>
      <c r="GJZ43" s="50"/>
      <c r="GKA43" s="50"/>
      <c r="GKB43" s="50"/>
      <c r="GKC43" s="50"/>
      <c r="GKD43" s="50"/>
      <c r="GKE43" s="50"/>
      <c r="GKF43" s="50"/>
      <c r="GKG43" s="50"/>
      <c r="GKH43" s="50"/>
      <c r="GKI43" s="50"/>
      <c r="GKJ43" s="50"/>
      <c r="GKK43" s="50"/>
      <c r="GKL43" s="50"/>
      <c r="GKM43" s="50"/>
      <c r="GKN43" s="50"/>
      <c r="GKO43" s="50"/>
      <c r="GKP43" s="50"/>
      <c r="GKQ43" s="50"/>
      <c r="GKR43" s="50"/>
      <c r="GKS43" s="50"/>
      <c r="GKT43" s="50"/>
      <c r="GKU43" s="50"/>
      <c r="GKV43" s="50"/>
      <c r="GKW43" s="50"/>
      <c r="GKX43" s="50"/>
      <c r="GKY43" s="50"/>
      <c r="GKZ43" s="50"/>
      <c r="GLA43" s="50"/>
      <c r="GLB43" s="50"/>
      <c r="GLC43" s="50"/>
      <c r="GLD43" s="50"/>
      <c r="GLE43" s="50"/>
      <c r="GLF43" s="50"/>
      <c r="GLG43" s="50"/>
      <c r="GLH43" s="50"/>
      <c r="GLI43" s="50"/>
      <c r="GLJ43" s="50"/>
      <c r="GLK43" s="50"/>
      <c r="GLL43" s="50"/>
      <c r="GLM43" s="50"/>
      <c r="GLN43" s="50"/>
      <c r="GLO43" s="50"/>
      <c r="GLP43" s="50"/>
      <c r="GLQ43" s="50"/>
      <c r="GLR43" s="50"/>
      <c r="GLS43" s="50"/>
      <c r="GLT43" s="50"/>
      <c r="GLU43" s="50"/>
      <c r="GLV43" s="50"/>
      <c r="GLW43" s="50"/>
      <c r="GLX43" s="50"/>
      <c r="GLY43" s="50"/>
      <c r="GLZ43" s="50"/>
      <c r="GMA43" s="50"/>
      <c r="GMB43" s="50"/>
      <c r="GMC43" s="50"/>
      <c r="GMD43" s="50"/>
      <c r="GME43" s="50"/>
      <c r="GMF43" s="50"/>
      <c r="GMG43" s="50"/>
      <c r="GMH43" s="50"/>
      <c r="GMI43" s="50"/>
      <c r="GMJ43" s="50"/>
      <c r="GMK43" s="50"/>
      <c r="GML43" s="50"/>
      <c r="GMM43" s="50"/>
      <c r="GMN43" s="50"/>
      <c r="GMO43" s="50"/>
      <c r="GMP43" s="50"/>
      <c r="GMQ43" s="50"/>
      <c r="GMR43" s="50"/>
      <c r="GMS43" s="50"/>
      <c r="GMT43" s="50"/>
      <c r="GMU43" s="50"/>
      <c r="GMV43" s="50"/>
      <c r="GMW43" s="50"/>
      <c r="GMX43" s="50"/>
      <c r="GMY43" s="50"/>
      <c r="GMZ43" s="50"/>
      <c r="GNA43" s="50"/>
      <c r="GNB43" s="50"/>
      <c r="GNC43" s="50"/>
      <c r="GND43" s="50"/>
      <c r="GNE43" s="50"/>
      <c r="GNF43" s="50"/>
      <c r="GNG43" s="50"/>
      <c r="GNH43" s="50"/>
      <c r="GNI43" s="50"/>
      <c r="GNJ43" s="50"/>
      <c r="GNK43" s="50"/>
      <c r="GNL43" s="50"/>
      <c r="GNM43" s="50"/>
      <c r="GNN43" s="50"/>
      <c r="GNO43" s="50"/>
      <c r="GNP43" s="50"/>
      <c r="GNQ43" s="50"/>
      <c r="GNR43" s="50"/>
      <c r="GNS43" s="50"/>
      <c r="GNT43" s="50"/>
      <c r="GNU43" s="50"/>
      <c r="GNV43" s="50"/>
      <c r="GNW43" s="50"/>
      <c r="GNX43" s="50"/>
      <c r="GNY43" s="50"/>
      <c r="GNZ43" s="50"/>
      <c r="GOA43" s="50"/>
      <c r="GOB43" s="50"/>
      <c r="GOC43" s="50"/>
      <c r="GOD43" s="50"/>
      <c r="GOE43" s="50"/>
      <c r="GOF43" s="50"/>
      <c r="GOG43" s="50"/>
      <c r="GOH43" s="50"/>
      <c r="GOI43" s="50"/>
      <c r="GOJ43" s="50"/>
      <c r="GOK43" s="50"/>
      <c r="GOL43" s="50"/>
      <c r="GOM43" s="50"/>
      <c r="GON43" s="50"/>
      <c r="GOO43" s="50"/>
      <c r="GOP43" s="50"/>
      <c r="GOQ43" s="50"/>
      <c r="GOR43" s="50"/>
      <c r="GOS43" s="50"/>
      <c r="GOT43" s="50"/>
      <c r="GOU43" s="50"/>
      <c r="GOV43" s="50"/>
      <c r="GOW43" s="50"/>
      <c r="GOX43" s="50"/>
      <c r="GOY43" s="50"/>
      <c r="GOZ43" s="50"/>
      <c r="GPA43" s="50"/>
      <c r="GPB43" s="50"/>
      <c r="GPC43" s="50"/>
      <c r="GPD43" s="50"/>
      <c r="GPE43" s="50"/>
      <c r="GPF43" s="50"/>
      <c r="GPG43" s="50"/>
      <c r="GPH43" s="50"/>
      <c r="GPI43" s="50"/>
      <c r="GPJ43" s="50"/>
      <c r="GPK43" s="50"/>
      <c r="GPL43" s="50"/>
      <c r="GPM43" s="50"/>
      <c r="GPN43" s="50"/>
      <c r="GPO43" s="50"/>
      <c r="GPP43" s="50"/>
      <c r="GPQ43" s="50"/>
      <c r="GPR43" s="50"/>
      <c r="GPS43" s="50"/>
      <c r="GPT43" s="50"/>
      <c r="GPU43" s="50"/>
      <c r="GPV43" s="50"/>
      <c r="GPW43" s="50"/>
      <c r="GPX43" s="50"/>
      <c r="GPY43" s="50"/>
      <c r="GPZ43" s="50"/>
      <c r="GQA43" s="50"/>
      <c r="GQB43" s="50"/>
      <c r="GQC43" s="50"/>
      <c r="GQD43" s="50"/>
      <c r="GQE43" s="50"/>
      <c r="GQF43" s="50"/>
      <c r="GQG43" s="50"/>
      <c r="GQH43" s="50"/>
      <c r="GQI43" s="50"/>
      <c r="GQJ43" s="50"/>
      <c r="GQK43" s="50"/>
      <c r="GQL43" s="50"/>
      <c r="GQM43" s="50"/>
      <c r="GQN43" s="50"/>
      <c r="GQO43" s="50"/>
      <c r="GQP43" s="50"/>
      <c r="GQQ43" s="50"/>
      <c r="GQR43" s="50"/>
      <c r="GQS43" s="50"/>
      <c r="GQT43" s="50"/>
      <c r="GQU43" s="50"/>
      <c r="GQV43" s="50"/>
      <c r="GQW43" s="50"/>
      <c r="GQX43" s="50"/>
      <c r="GQY43" s="50"/>
      <c r="GQZ43" s="50"/>
      <c r="GRA43" s="50"/>
      <c r="GRB43" s="50"/>
      <c r="GRC43" s="50"/>
      <c r="GRD43" s="50"/>
      <c r="GRE43" s="50"/>
      <c r="GRF43" s="50"/>
      <c r="GRG43" s="50"/>
      <c r="GRH43" s="50"/>
      <c r="GRI43" s="50"/>
      <c r="GRJ43" s="50"/>
      <c r="GRK43" s="50"/>
      <c r="GRL43" s="50"/>
      <c r="GRM43" s="50"/>
      <c r="GRN43" s="50"/>
      <c r="GRO43" s="50"/>
      <c r="GRP43" s="50"/>
      <c r="GRQ43" s="50"/>
      <c r="GRR43" s="50"/>
      <c r="GRS43" s="50"/>
      <c r="GRT43" s="50"/>
      <c r="GRU43" s="50"/>
      <c r="GRV43" s="50"/>
      <c r="GRW43" s="50"/>
      <c r="GRX43" s="50"/>
      <c r="GRY43" s="50"/>
      <c r="GRZ43" s="50"/>
      <c r="GSA43" s="50"/>
      <c r="GSB43" s="50"/>
      <c r="GSC43" s="50"/>
      <c r="GSD43" s="50"/>
      <c r="GSE43" s="50"/>
      <c r="GSF43" s="50"/>
      <c r="GSG43" s="50"/>
      <c r="GSH43" s="50"/>
      <c r="GSI43" s="50"/>
      <c r="GSJ43" s="50"/>
      <c r="GSK43" s="50"/>
      <c r="GSL43" s="50"/>
      <c r="GSM43" s="50"/>
      <c r="GSN43" s="50"/>
      <c r="GSO43" s="50"/>
      <c r="GSP43" s="50"/>
      <c r="GSQ43" s="50"/>
      <c r="GSR43" s="50"/>
      <c r="GSS43" s="50"/>
      <c r="GST43" s="50"/>
      <c r="GSU43" s="50"/>
      <c r="GSV43" s="50"/>
      <c r="GSW43" s="50"/>
      <c r="GSX43" s="50"/>
      <c r="GSY43" s="50"/>
      <c r="GSZ43" s="50"/>
      <c r="GTA43" s="50"/>
      <c r="GTB43" s="50"/>
      <c r="GTC43" s="50"/>
      <c r="GTD43" s="50"/>
      <c r="GTE43" s="50"/>
      <c r="GTF43" s="50"/>
      <c r="GTG43" s="50"/>
      <c r="GTH43" s="50"/>
      <c r="GTI43" s="50"/>
      <c r="GTJ43" s="50"/>
      <c r="GTK43" s="50"/>
      <c r="GTL43" s="50"/>
      <c r="GTM43" s="50"/>
      <c r="GTN43" s="50"/>
      <c r="GTO43" s="50"/>
      <c r="GTP43" s="50"/>
      <c r="GTQ43" s="50"/>
      <c r="GTR43" s="50"/>
      <c r="GTS43" s="50"/>
      <c r="GTT43" s="50"/>
      <c r="GTU43" s="50"/>
      <c r="GTV43" s="50"/>
      <c r="GTW43" s="50"/>
      <c r="GTX43" s="50"/>
      <c r="GTY43" s="50"/>
      <c r="GTZ43" s="50"/>
      <c r="GUA43" s="50"/>
      <c r="GUB43" s="50"/>
      <c r="GUC43" s="50"/>
      <c r="GUD43" s="50"/>
      <c r="GUE43" s="50"/>
      <c r="GUF43" s="50"/>
      <c r="GUG43" s="50"/>
      <c r="GUH43" s="50"/>
      <c r="GUI43" s="50"/>
      <c r="GUJ43" s="50"/>
      <c r="GUK43" s="50"/>
      <c r="GUL43" s="50"/>
      <c r="GUM43" s="50"/>
      <c r="GUN43" s="50"/>
      <c r="GUO43" s="50"/>
      <c r="GUP43" s="50"/>
      <c r="GUQ43" s="50"/>
      <c r="GUR43" s="50"/>
      <c r="GUS43" s="50"/>
      <c r="GUT43" s="50"/>
      <c r="GUU43" s="50"/>
      <c r="GUV43" s="50"/>
      <c r="GUW43" s="50"/>
      <c r="GUX43" s="50"/>
      <c r="GUY43" s="50"/>
      <c r="GUZ43" s="50"/>
      <c r="GVA43" s="50"/>
      <c r="GVB43" s="50"/>
      <c r="GVC43" s="50"/>
      <c r="GVD43" s="50"/>
      <c r="GVE43" s="50"/>
      <c r="GVF43" s="50"/>
      <c r="GVG43" s="50"/>
      <c r="GVH43" s="50"/>
      <c r="GVI43" s="50"/>
      <c r="GVJ43" s="50"/>
      <c r="GVK43" s="50"/>
      <c r="GVL43" s="50"/>
      <c r="GVM43" s="50"/>
      <c r="GVN43" s="50"/>
      <c r="GVO43" s="50"/>
      <c r="GVP43" s="50"/>
      <c r="GVQ43" s="50"/>
      <c r="GVR43" s="50"/>
      <c r="GVS43" s="50"/>
      <c r="GVT43" s="50"/>
      <c r="GVU43" s="50"/>
      <c r="GVV43" s="50"/>
      <c r="GVW43" s="50"/>
      <c r="GVX43" s="50"/>
      <c r="GVY43" s="50"/>
      <c r="GVZ43" s="50"/>
      <c r="GWA43" s="50"/>
      <c r="GWB43" s="50"/>
      <c r="GWC43" s="50"/>
      <c r="GWD43" s="50"/>
      <c r="GWE43" s="50"/>
      <c r="GWF43" s="50"/>
      <c r="GWG43" s="50"/>
      <c r="GWH43" s="50"/>
      <c r="GWI43" s="50"/>
      <c r="GWJ43" s="50"/>
      <c r="GWK43" s="50"/>
      <c r="GWL43" s="50"/>
      <c r="GWM43" s="50"/>
      <c r="GWN43" s="50"/>
      <c r="GWO43" s="50"/>
      <c r="GWP43" s="50"/>
      <c r="GWQ43" s="50"/>
      <c r="GWR43" s="50"/>
      <c r="GWS43" s="50"/>
      <c r="GWT43" s="50"/>
      <c r="GWU43" s="50"/>
      <c r="GWV43" s="50"/>
      <c r="GWW43" s="50"/>
      <c r="GWX43" s="50"/>
      <c r="GWY43" s="50"/>
      <c r="GWZ43" s="50"/>
      <c r="GXA43" s="50"/>
      <c r="GXB43" s="50"/>
      <c r="GXC43" s="50"/>
      <c r="GXD43" s="50"/>
      <c r="GXE43" s="50"/>
      <c r="GXF43" s="50"/>
      <c r="GXG43" s="50"/>
      <c r="GXH43" s="50"/>
      <c r="GXI43" s="50"/>
      <c r="GXJ43" s="50"/>
      <c r="GXK43" s="50"/>
      <c r="GXL43" s="50"/>
      <c r="GXM43" s="50"/>
      <c r="GXN43" s="50"/>
      <c r="GXO43" s="50"/>
      <c r="GXP43" s="50"/>
      <c r="GXQ43" s="50"/>
      <c r="GXR43" s="50"/>
      <c r="GXS43" s="50"/>
      <c r="GXT43" s="50"/>
      <c r="GXU43" s="50"/>
      <c r="GXV43" s="50"/>
      <c r="GXW43" s="50"/>
      <c r="GXX43" s="50"/>
      <c r="GXY43" s="50"/>
      <c r="GXZ43" s="50"/>
      <c r="GYA43" s="50"/>
      <c r="GYB43" s="50"/>
      <c r="GYC43" s="50"/>
      <c r="GYD43" s="50"/>
      <c r="GYE43" s="50"/>
      <c r="GYF43" s="50"/>
      <c r="GYG43" s="50"/>
      <c r="GYH43" s="50"/>
      <c r="GYI43" s="50"/>
      <c r="GYJ43" s="50"/>
      <c r="GYK43" s="50"/>
      <c r="GYL43" s="50"/>
      <c r="GYM43" s="50"/>
      <c r="GYN43" s="50"/>
      <c r="GYO43" s="50"/>
      <c r="GYP43" s="50"/>
      <c r="GYQ43" s="50"/>
      <c r="GYR43" s="50"/>
      <c r="GYS43" s="50"/>
      <c r="GYT43" s="50"/>
      <c r="GYU43" s="50"/>
      <c r="GYV43" s="50"/>
      <c r="GYW43" s="50"/>
      <c r="GYX43" s="50"/>
      <c r="GYY43" s="50"/>
      <c r="GYZ43" s="50"/>
      <c r="GZA43" s="50"/>
      <c r="GZB43" s="50"/>
      <c r="GZC43" s="50"/>
      <c r="GZD43" s="50"/>
      <c r="GZE43" s="50"/>
      <c r="GZF43" s="50"/>
      <c r="GZG43" s="50"/>
      <c r="GZH43" s="50"/>
      <c r="GZI43" s="50"/>
      <c r="GZJ43" s="50"/>
      <c r="GZK43" s="50"/>
      <c r="GZL43" s="50"/>
      <c r="GZM43" s="50"/>
      <c r="GZN43" s="50"/>
      <c r="GZO43" s="50"/>
      <c r="GZP43" s="50"/>
      <c r="GZQ43" s="50"/>
      <c r="GZR43" s="50"/>
      <c r="GZS43" s="50"/>
      <c r="GZT43" s="50"/>
      <c r="GZU43" s="50"/>
      <c r="GZV43" s="50"/>
      <c r="GZW43" s="50"/>
      <c r="GZX43" s="50"/>
      <c r="GZY43" s="50"/>
      <c r="GZZ43" s="50"/>
      <c r="HAA43" s="50"/>
      <c r="HAB43" s="50"/>
      <c r="HAC43" s="50"/>
      <c r="HAD43" s="50"/>
      <c r="HAE43" s="50"/>
      <c r="HAF43" s="50"/>
      <c r="HAG43" s="50"/>
      <c r="HAH43" s="50"/>
      <c r="HAI43" s="50"/>
      <c r="HAJ43" s="50"/>
      <c r="HAK43" s="50"/>
      <c r="HAL43" s="50"/>
      <c r="HAM43" s="50"/>
      <c r="HAN43" s="50"/>
      <c r="HAO43" s="50"/>
      <c r="HAP43" s="50"/>
      <c r="HAQ43" s="50"/>
      <c r="HAR43" s="50"/>
      <c r="HAS43" s="50"/>
      <c r="HAT43" s="50"/>
      <c r="HAU43" s="50"/>
      <c r="HAV43" s="50"/>
      <c r="HAW43" s="50"/>
      <c r="HAX43" s="50"/>
      <c r="HAY43" s="50"/>
      <c r="HAZ43" s="50"/>
      <c r="HBA43" s="50"/>
      <c r="HBB43" s="50"/>
      <c r="HBC43" s="50"/>
      <c r="HBD43" s="50"/>
      <c r="HBE43" s="50"/>
      <c r="HBF43" s="50"/>
      <c r="HBG43" s="50"/>
      <c r="HBH43" s="50"/>
      <c r="HBI43" s="50"/>
      <c r="HBJ43" s="50"/>
      <c r="HBK43" s="50"/>
      <c r="HBL43" s="50"/>
      <c r="HBM43" s="50"/>
      <c r="HBN43" s="50"/>
      <c r="HBO43" s="50"/>
      <c r="HBP43" s="50"/>
      <c r="HBQ43" s="50"/>
      <c r="HBR43" s="50"/>
      <c r="HBS43" s="50"/>
      <c r="HBT43" s="50"/>
      <c r="HBU43" s="50"/>
      <c r="HBV43" s="50"/>
      <c r="HBW43" s="50"/>
      <c r="HBX43" s="50"/>
      <c r="HBY43" s="50"/>
      <c r="HBZ43" s="50"/>
      <c r="HCA43" s="50"/>
      <c r="HCB43" s="50"/>
      <c r="HCC43" s="50"/>
      <c r="HCD43" s="50"/>
      <c r="HCE43" s="50"/>
      <c r="HCF43" s="50"/>
      <c r="HCG43" s="50"/>
      <c r="HCH43" s="50"/>
      <c r="HCI43" s="50"/>
      <c r="HCJ43" s="50"/>
      <c r="HCK43" s="50"/>
      <c r="HCL43" s="50"/>
      <c r="HCM43" s="50"/>
      <c r="HCN43" s="50"/>
      <c r="HCO43" s="50"/>
      <c r="HCP43" s="50"/>
      <c r="HCQ43" s="50"/>
      <c r="HCR43" s="50"/>
      <c r="HCS43" s="50"/>
      <c r="HCT43" s="50"/>
      <c r="HCU43" s="50"/>
      <c r="HCV43" s="50"/>
      <c r="HCW43" s="50"/>
      <c r="HCX43" s="50"/>
      <c r="HCY43" s="50"/>
      <c r="HCZ43" s="50"/>
      <c r="HDA43" s="50"/>
      <c r="HDB43" s="50"/>
      <c r="HDC43" s="50"/>
      <c r="HDD43" s="50"/>
      <c r="HDE43" s="50"/>
      <c r="HDF43" s="50"/>
      <c r="HDG43" s="50"/>
      <c r="HDH43" s="50"/>
      <c r="HDI43" s="50"/>
      <c r="HDJ43" s="50"/>
      <c r="HDK43" s="50"/>
      <c r="HDL43" s="50"/>
      <c r="HDM43" s="50"/>
      <c r="HDN43" s="50"/>
      <c r="HDO43" s="50"/>
      <c r="HDP43" s="50"/>
      <c r="HDQ43" s="50"/>
      <c r="HDR43" s="50"/>
      <c r="HDS43" s="50"/>
      <c r="HDT43" s="50"/>
      <c r="HDU43" s="50"/>
      <c r="HDV43" s="50"/>
      <c r="HDW43" s="50"/>
      <c r="HDX43" s="50"/>
      <c r="HDY43" s="50"/>
      <c r="HDZ43" s="50"/>
      <c r="HEA43" s="50"/>
      <c r="HEB43" s="50"/>
      <c r="HEC43" s="50"/>
      <c r="HED43" s="50"/>
      <c r="HEE43" s="50"/>
      <c r="HEF43" s="50"/>
      <c r="HEG43" s="50"/>
      <c r="HEH43" s="50"/>
      <c r="HEI43" s="50"/>
      <c r="HEJ43" s="50"/>
      <c r="HEK43" s="50"/>
      <c r="HEL43" s="50"/>
      <c r="HEM43" s="50"/>
      <c r="HEN43" s="50"/>
      <c r="HEO43" s="50"/>
      <c r="HEP43" s="50"/>
      <c r="HEQ43" s="50"/>
      <c r="HER43" s="50"/>
      <c r="HES43" s="50"/>
      <c r="HET43" s="50"/>
      <c r="HEU43" s="50"/>
      <c r="HEV43" s="50"/>
      <c r="HEW43" s="50"/>
      <c r="HEX43" s="50"/>
      <c r="HEY43" s="50"/>
      <c r="HEZ43" s="50"/>
      <c r="HFA43" s="50"/>
      <c r="HFB43" s="50"/>
      <c r="HFC43" s="50"/>
      <c r="HFD43" s="50"/>
      <c r="HFE43" s="50"/>
      <c r="HFF43" s="50"/>
      <c r="HFG43" s="50"/>
      <c r="HFH43" s="50"/>
      <c r="HFI43" s="50"/>
      <c r="HFJ43" s="50"/>
      <c r="HFK43" s="50"/>
      <c r="HFL43" s="50"/>
      <c r="HFM43" s="50"/>
      <c r="HFN43" s="50"/>
      <c r="HFO43" s="50"/>
      <c r="HFP43" s="50"/>
      <c r="HFQ43" s="50"/>
      <c r="HFR43" s="50"/>
      <c r="HFS43" s="50"/>
      <c r="HFT43" s="50"/>
      <c r="HFU43" s="50"/>
      <c r="HFV43" s="50"/>
      <c r="HFW43" s="50"/>
      <c r="HFX43" s="50"/>
      <c r="HFY43" s="50"/>
      <c r="HFZ43" s="50"/>
      <c r="HGA43" s="50"/>
      <c r="HGB43" s="50"/>
      <c r="HGC43" s="50"/>
      <c r="HGD43" s="50"/>
      <c r="HGE43" s="50"/>
      <c r="HGF43" s="50"/>
      <c r="HGG43" s="50"/>
      <c r="HGH43" s="50"/>
      <c r="HGI43" s="50"/>
      <c r="HGJ43" s="50"/>
      <c r="HGK43" s="50"/>
      <c r="HGL43" s="50"/>
      <c r="HGM43" s="50"/>
      <c r="HGN43" s="50"/>
      <c r="HGO43" s="50"/>
      <c r="HGP43" s="50"/>
      <c r="HGQ43" s="50"/>
      <c r="HGR43" s="50"/>
      <c r="HGS43" s="50"/>
      <c r="HGT43" s="50"/>
      <c r="HGU43" s="50"/>
      <c r="HGV43" s="50"/>
      <c r="HGW43" s="50"/>
      <c r="HGX43" s="50"/>
      <c r="HGY43" s="50"/>
      <c r="HGZ43" s="50"/>
      <c r="HHA43" s="50"/>
      <c r="HHB43" s="50"/>
      <c r="HHC43" s="50"/>
      <c r="HHD43" s="50"/>
      <c r="HHE43" s="50"/>
      <c r="HHF43" s="50"/>
      <c r="HHG43" s="50"/>
      <c r="HHH43" s="50"/>
      <c r="HHI43" s="50"/>
      <c r="HHJ43" s="50"/>
      <c r="HHK43" s="50"/>
      <c r="HHL43" s="50"/>
      <c r="HHM43" s="50"/>
      <c r="HHN43" s="50"/>
      <c r="HHO43" s="50"/>
      <c r="HHP43" s="50"/>
      <c r="HHQ43" s="50"/>
      <c r="HHR43" s="50"/>
      <c r="HHS43" s="50"/>
      <c r="HHT43" s="50"/>
      <c r="HHU43" s="50"/>
      <c r="HHV43" s="50"/>
      <c r="HHW43" s="50"/>
      <c r="HHX43" s="50"/>
      <c r="HHY43" s="50"/>
      <c r="HHZ43" s="50"/>
      <c r="HIA43" s="50"/>
      <c r="HIB43" s="50"/>
      <c r="HIC43" s="50"/>
      <c r="HID43" s="50"/>
      <c r="HIE43" s="50"/>
      <c r="HIF43" s="50"/>
      <c r="HIG43" s="50"/>
      <c r="HIH43" s="50"/>
      <c r="HII43" s="50"/>
      <c r="HIJ43" s="50"/>
      <c r="HIK43" s="50"/>
      <c r="HIL43" s="50"/>
      <c r="HIM43" s="50"/>
      <c r="HIN43" s="50"/>
      <c r="HIO43" s="50"/>
      <c r="HIP43" s="50"/>
      <c r="HIQ43" s="50"/>
      <c r="HIR43" s="50"/>
      <c r="HIS43" s="50"/>
      <c r="HIT43" s="50"/>
      <c r="HIU43" s="50"/>
      <c r="HIV43" s="50"/>
      <c r="HIW43" s="50"/>
      <c r="HIX43" s="50"/>
      <c r="HIY43" s="50"/>
      <c r="HIZ43" s="50"/>
      <c r="HJA43" s="50"/>
      <c r="HJB43" s="50"/>
      <c r="HJC43" s="50"/>
      <c r="HJD43" s="50"/>
      <c r="HJE43" s="50"/>
      <c r="HJF43" s="50"/>
      <c r="HJG43" s="50"/>
      <c r="HJH43" s="50"/>
      <c r="HJI43" s="50"/>
      <c r="HJJ43" s="50"/>
      <c r="HJK43" s="50"/>
      <c r="HJL43" s="50"/>
      <c r="HJM43" s="50"/>
      <c r="HJN43" s="50"/>
      <c r="HJO43" s="50"/>
      <c r="HJP43" s="50"/>
      <c r="HJQ43" s="50"/>
      <c r="HJR43" s="50"/>
      <c r="HJS43" s="50"/>
      <c r="HJT43" s="50"/>
      <c r="HJU43" s="50"/>
      <c r="HJV43" s="50"/>
      <c r="HJW43" s="50"/>
      <c r="HJX43" s="50"/>
      <c r="HJY43" s="50"/>
      <c r="HJZ43" s="50"/>
      <c r="HKA43" s="50"/>
      <c r="HKB43" s="50"/>
      <c r="HKC43" s="50"/>
      <c r="HKD43" s="50"/>
      <c r="HKE43" s="50"/>
      <c r="HKF43" s="50"/>
      <c r="HKG43" s="50"/>
      <c r="HKH43" s="50"/>
      <c r="HKI43" s="50"/>
      <c r="HKJ43" s="50"/>
      <c r="HKK43" s="50"/>
      <c r="HKL43" s="50"/>
      <c r="HKM43" s="50"/>
      <c r="HKN43" s="50"/>
      <c r="HKO43" s="50"/>
      <c r="HKP43" s="50"/>
      <c r="HKQ43" s="50"/>
      <c r="HKR43" s="50"/>
      <c r="HKS43" s="50"/>
      <c r="HKT43" s="50"/>
      <c r="HKU43" s="50"/>
      <c r="HKV43" s="50"/>
      <c r="HKW43" s="50"/>
      <c r="HKX43" s="50"/>
      <c r="HKY43" s="50"/>
      <c r="HKZ43" s="50"/>
      <c r="HLA43" s="50"/>
      <c r="HLB43" s="50"/>
      <c r="HLC43" s="50"/>
      <c r="HLD43" s="50"/>
      <c r="HLE43" s="50"/>
      <c r="HLF43" s="50"/>
      <c r="HLG43" s="50"/>
      <c r="HLH43" s="50"/>
      <c r="HLI43" s="50"/>
      <c r="HLJ43" s="50"/>
      <c r="HLK43" s="50"/>
      <c r="HLL43" s="50"/>
      <c r="HLM43" s="50"/>
      <c r="HLN43" s="50"/>
      <c r="HLO43" s="50"/>
      <c r="HLP43" s="50"/>
      <c r="HLQ43" s="50"/>
      <c r="HLR43" s="50"/>
      <c r="HLS43" s="50"/>
      <c r="HLT43" s="50"/>
      <c r="HLU43" s="50"/>
      <c r="HLV43" s="50"/>
      <c r="HLW43" s="50"/>
      <c r="HLX43" s="50"/>
      <c r="HLY43" s="50"/>
      <c r="HLZ43" s="50"/>
      <c r="HMA43" s="50"/>
      <c r="HMB43" s="50"/>
      <c r="HMC43" s="50"/>
      <c r="HMD43" s="50"/>
      <c r="HME43" s="50"/>
      <c r="HMF43" s="50"/>
      <c r="HMG43" s="50"/>
      <c r="HMH43" s="50"/>
      <c r="HMI43" s="50"/>
      <c r="HMJ43" s="50"/>
      <c r="HMK43" s="50"/>
      <c r="HML43" s="50"/>
      <c r="HMM43" s="50"/>
      <c r="HMN43" s="50"/>
      <c r="HMO43" s="50"/>
      <c r="HMP43" s="50"/>
      <c r="HMQ43" s="50"/>
      <c r="HMR43" s="50"/>
      <c r="HMS43" s="50"/>
      <c r="HMT43" s="50"/>
      <c r="HMU43" s="50"/>
      <c r="HMV43" s="50"/>
      <c r="HMW43" s="50"/>
      <c r="HMX43" s="50"/>
      <c r="HMY43" s="50"/>
      <c r="HMZ43" s="50"/>
      <c r="HNA43" s="50"/>
      <c r="HNB43" s="50"/>
      <c r="HNC43" s="50"/>
      <c r="HND43" s="50"/>
      <c r="HNE43" s="50"/>
      <c r="HNF43" s="50"/>
      <c r="HNG43" s="50"/>
      <c r="HNH43" s="50"/>
      <c r="HNI43" s="50"/>
      <c r="HNJ43" s="50"/>
      <c r="HNK43" s="50"/>
      <c r="HNL43" s="50"/>
      <c r="HNM43" s="50"/>
      <c r="HNN43" s="50"/>
      <c r="HNO43" s="50"/>
      <c r="HNP43" s="50"/>
      <c r="HNQ43" s="50"/>
      <c r="HNR43" s="50"/>
      <c r="HNS43" s="50"/>
      <c r="HNT43" s="50"/>
      <c r="HNU43" s="50"/>
      <c r="HNV43" s="50"/>
      <c r="HNW43" s="50"/>
      <c r="HNX43" s="50"/>
      <c r="HNY43" s="50"/>
      <c r="HNZ43" s="50"/>
      <c r="HOA43" s="50"/>
      <c r="HOB43" s="50"/>
      <c r="HOC43" s="50"/>
      <c r="HOD43" s="50"/>
      <c r="HOE43" s="50"/>
      <c r="HOF43" s="50"/>
      <c r="HOG43" s="50"/>
      <c r="HOH43" s="50"/>
      <c r="HOI43" s="50"/>
      <c r="HOJ43" s="50"/>
      <c r="HOK43" s="50"/>
      <c r="HOL43" s="50"/>
      <c r="HOM43" s="50"/>
      <c r="HON43" s="50"/>
      <c r="HOO43" s="50"/>
      <c r="HOP43" s="50"/>
      <c r="HOQ43" s="50"/>
      <c r="HOR43" s="50"/>
      <c r="HOS43" s="50"/>
      <c r="HOT43" s="50"/>
      <c r="HOU43" s="50"/>
      <c r="HOV43" s="50"/>
      <c r="HOW43" s="50"/>
      <c r="HOX43" s="50"/>
      <c r="HOY43" s="50"/>
      <c r="HOZ43" s="50"/>
      <c r="HPA43" s="50"/>
      <c r="HPB43" s="50"/>
      <c r="HPC43" s="50"/>
      <c r="HPD43" s="50"/>
      <c r="HPE43" s="50"/>
      <c r="HPF43" s="50"/>
      <c r="HPG43" s="50"/>
      <c r="HPH43" s="50"/>
      <c r="HPI43" s="50"/>
      <c r="HPJ43" s="50"/>
      <c r="HPK43" s="50"/>
      <c r="HPL43" s="50"/>
      <c r="HPM43" s="50"/>
      <c r="HPN43" s="50"/>
      <c r="HPO43" s="50"/>
      <c r="HPP43" s="50"/>
      <c r="HPQ43" s="50"/>
      <c r="HPR43" s="50"/>
      <c r="HPS43" s="50"/>
      <c r="HPT43" s="50"/>
      <c r="HPU43" s="50"/>
      <c r="HPV43" s="50"/>
      <c r="HPW43" s="50"/>
      <c r="HPX43" s="50"/>
      <c r="HPY43" s="50"/>
      <c r="HPZ43" s="50"/>
      <c r="HQA43" s="50"/>
      <c r="HQB43" s="50"/>
      <c r="HQC43" s="50"/>
      <c r="HQD43" s="50"/>
      <c r="HQE43" s="50"/>
      <c r="HQF43" s="50"/>
      <c r="HQG43" s="50"/>
      <c r="HQH43" s="50"/>
      <c r="HQI43" s="50"/>
      <c r="HQJ43" s="50"/>
      <c r="HQK43" s="50"/>
      <c r="HQL43" s="50"/>
      <c r="HQM43" s="50"/>
      <c r="HQN43" s="50"/>
      <c r="HQO43" s="50"/>
      <c r="HQP43" s="50"/>
      <c r="HQQ43" s="50"/>
      <c r="HQR43" s="50"/>
      <c r="HQS43" s="50"/>
      <c r="HQT43" s="50"/>
      <c r="HQU43" s="50"/>
      <c r="HQV43" s="50"/>
      <c r="HQW43" s="50"/>
      <c r="HQX43" s="50"/>
      <c r="HQY43" s="50"/>
      <c r="HQZ43" s="50"/>
      <c r="HRA43" s="50"/>
      <c r="HRB43" s="50"/>
      <c r="HRC43" s="50"/>
      <c r="HRD43" s="50"/>
      <c r="HRE43" s="50"/>
      <c r="HRF43" s="50"/>
      <c r="HRG43" s="50"/>
      <c r="HRH43" s="50"/>
      <c r="HRI43" s="50"/>
      <c r="HRJ43" s="50"/>
      <c r="HRK43" s="50"/>
      <c r="HRL43" s="50"/>
      <c r="HRM43" s="50"/>
      <c r="HRN43" s="50"/>
      <c r="HRO43" s="50"/>
      <c r="HRP43" s="50"/>
      <c r="HRQ43" s="50"/>
      <c r="HRR43" s="50"/>
      <c r="HRS43" s="50"/>
      <c r="HRT43" s="50"/>
      <c r="HRU43" s="50"/>
      <c r="HRV43" s="50"/>
      <c r="HRW43" s="50"/>
      <c r="HRX43" s="50"/>
      <c r="HRY43" s="50"/>
      <c r="HRZ43" s="50"/>
      <c r="HSA43" s="50"/>
      <c r="HSB43" s="50"/>
      <c r="HSC43" s="50"/>
      <c r="HSD43" s="50"/>
      <c r="HSE43" s="50"/>
      <c r="HSF43" s="50"/>
      <c r="HSG43" s="50"/>
      <c r="HSH43" s="50"/>
      <c r="HSI43" s="50"/>
      <c r="HSJ43" s="50"/>
      <c r="HSK43" s="50"/>
      <c r="HSL43" s="50"/>
      <c r="HSM43" s="50"/>
      <c r="HSN43" s="50"/>
      <c r="HSO43" s="50"/>
      <c r="HSP43" s="50"/>
      <c r="HSQ43" s="50"/>
      <c r="HSR43" s="50"/>
      <c r="HSS43" s="50"/>
      <c r="HST43" s="50"/>
      <c r="HSU43" s="50"/>
      <c r="HSV43" s="50"/>
      <c r="HSW43" s="50"/>
      <c r="HSX43" s="50"/>
      <c r="HSY43" s="50"/>
      <c r="HSZ43" s="50"/>
      <c r="HTA43" s="50"/>
      <c r="HTB43" s="50"/>
      <c r="HTC43" s="50"/>
      <c r="HTD43" s="50"/>
      <c r="HTE43" s="50"/>
      <c r="HTF43" s="50"/>
      <c r="HTG43" s="50"/>
      <c r="HTH43" s="50"/>
      <c r="HTI43" s="50"/>
      <c r="HTJ43" s="50"/>
      <c r="HTK43" s="50"/>
      <c r="HTL43" s="50"/>
      <c r="HTM43" s="50"/>
      <c r="HTN43" s="50"/>
      <c r="HTO43" s="50"/>
      <c r="HTP43" s="50"/>
      <c r="HTQ43" s="50"/>
      <c r="HTR43" s="50"/>
      <c r="HTS43" s="50"/>
      <c r="HTT43" s="50"/>
      <c r="HTU43" s="50"/>
      <c r="HTV43" s="50"/>
      <c r="HTW43" s="50"/>
      <c r="HTX43" s="50"/>
      <c r="HTY43" s="50"/>
      <c r="HTZ43" s="50"/>
      <c r="HUA43" s="50"/>
      <c r="HUB43" s="50"/>
      <c r="HUC43" s="50"/>
      <c r="HUD43" s="50"/>
      <c r="HUE43" s="50"/>
      <c r="HUF43" s="50"/>
      <c r="HUG43" s="50"/>
      <c r="HUH43" s="50"/>
      <c r="HUI43" s="50"/>
      <c r="HUJ43" s="50"/>
      <c r="HUK43" s="50"/>
      <c r="HUL43" s="50"/>
      <c r="HUM43" s="50"/>
      <c r="HUN43" s="50"/>
      <c r="HUO43" s="50"/>
      <c r="HUP43" s="50"/>
      <c r="HUQ43" s="50"/>
      <c r="HUR43" s="50"/>
      <c r="HUS43" s="50"/>
      <c r="HUT43" s="50"/>
      <c r="HUU43" s="50"/>
      <c r="HUV43" s="50"/>
      <c r="HUW43" s="50"/>
      <c r="HUX43" s="50"/>
      <c r="HUY43" s="50"/>
      <c r="HUZ43" s="50"/>
      <c r="HVA43" s="50"/>
      <c r="HVB43" s="50"/>
      <c r="HVC43" s="50"/>
      <c r="HVD43" s="50"/>
      <c r="HVE43" s="50"/>
      <c r="HVF43" s="50"/>
      <c r="HVG43" s="50"/>
      <c r="HVH43" s="50"/>
      <c r="HVI43" s="50"/>
      <c r="HVJ43" s="50"/>
      <c r="HVK43" s="50"/>
      <c r="HVL43" s="50"/>
      <c r="HVM43" s="50"/>
      <c r="HVN43" s="50"/>
      <c r="HVO43" s="50"/>
      <c r="HVP43" s="50"/>
      <c r="HVQ43" s="50"/>
      <c r="HVR43" s="50"/>
      <c r="HVS43" s="50"/>
      <c r="HVT43" s="50"/>
      <c r="HVU43" s="50"/>
      <c r="HVV43" s="50"/>
      <c r="HVW43" s="50"/>
      <c r="HVX43" s="50"/>
      <c r="HVY43" s="50"/>
      <c r="HVZ43" s="50"/>
      <c r="HWA43" s="50"/>
      <c r="HWB43" s="50"/>
      <c r="HWC43" s="50"/>
      <c r="HWD43" s="50"/>
      <c r="HWE43" s="50"/>
      <c r="HWF43" s="50"/>
      <c r="HWG43" s="50"/>
      <c r="HWH43" s="50"/>
      <c r="HWI43" s="50"/>
      <c r="HWJ43" s="50"/>
      <c r="HWK43" s="50"/>
      <c r="HWL43" s="50"/>
      <c r="HWM43" s="50"/>
      <c r="HWN43" s="50"/>
      <c r="HWO43" s="50"/>
      <c r="HWP43" s="50"/>
      <c r="HWQ43" s="50"/>
      <c r="HWR43" s="50"/>
      <c r="HWS43" s="50"/>
      <c r="HWT43" s="50"/>
      <c r="HWU43" s="50"/>
      <c r="HWV43" s="50"/>
      <c r="HWW43" s="50"/>
      <c r="HWX43" s="50"/>
      <c r="HWY43" s="50"/>
      <c r="HWZ43" s="50"/>
      <c r="HXA43" s="50"/>
      <c r="HXB43" s="50"/>
      <c r="HXC43" s="50"/>
      <c r="HXD43" s="50"/>
      <c r="HXE43" s="50"/>
      <c r="HXF43" s="50"/>
      <c r="HXG43" s="50"/>
      <c r="HXH43" s="50"/>
      <c r="HXI43" s="50"/>
      <c r="HXJ43" s="50"/>
      <c r="HXK43" s="50"/>
      <c r="HXL43" s="50"/>
      <c r="HXM43" s="50"/>
      <c r="HXN43" s="50"/>
      <c r="HXO43" s="50"/>
      <c r="HXP43" s="50"/>
      <c r="HXQ43" s="50"/>
      <c r="HXR43" s="50"/>
      <c r="HXS43" s="50"/>
      <c r="HXT43" s="50"/>
      <c r="HXU43" s="50"/>
      <c r="HXV43" s="50"/>
      <c r="HXW43" s="50"/>
      <c r="HXX43" s="50"/>
      <c r="HXY43" s="50"/>
      <c r="HXZ43" s="50"/>
      <c r="HYA43" s="50"/>
      <c r="HYB43" s="50"/>
      <c r="HYC43" s="50"/>
      <c r="HYD43" s="50"/>
      <c r="HYE43" s="50"/>
      <c r="HYF43" s="50"/>
      <c r="HYG43" s="50"/>
      <c r="HYH43" s="50"/>
      <c r="HYI43" s="50"/>
      <c r="HYJ43" s="50"/>
      <c r="HYK43" s="50"/>
      <c r="HYL43" s="50"/>
      <c r="HYM43" s="50"/>
      <c r="HYN43" s="50"/>
      <c r="HYO43" s="50"/>
      <c r="HYP43" s="50"/>
      <c r="HYQ43" s="50"/>
      <c r="HYR43" s="50"/>
      <c r="HYS43" s="50"/>
      <c r="HYT43" s="50"/>
      <c r="HYU43" s="50"/>
      <c r="HYV43" s="50"/>
      <c r="HYW43" s="50"/>
      <c r="HYX43" s="50"/>
      <c r="HYY43" s="50"/>
      <c r="HYZ43" s="50"/>
      <c r="HZA43" s="50"/>
      <c r="HZB43" s="50"/>
      <c r="HZC43" s="50"/>
      <c r="HZD43" s="50"/>
      <c r="HZE43" s="50"/>
      <c r="HZF43" s="50"/>
      <c r="HZG43" s="50"/>
      <c r="HZH43" s="50"/>
      <c r="HZI43" s="50"/>
      <c r="HZJ43" s="50"/>
      <c r="HZK43" s="50"/>
      <c r="HZL43" s="50"/>
      <c r="HZM43" s="50"/>
      <c r="HZN43" s="50"/>
      <c r="HZO43" s="50"/>
      <c r="HZP43" s="50"/>
      <c r="HZQ43" s="50"/>
      <c r="HZR43" s="50"/>
      <c r="HZS43" s="50"/>
      <c r="HZT43" s="50"/>
      <c r="HZU43" s="50"/>
      <c r="HZV43" s="50"/>
      <c r="HZW43" s="50"/>
      <c r="HZX43" s="50"/>
      <c r="HZY43" s="50"/>
      <c r="HZZ43" s="50"/>
      <c r="IAA43" s="50"/>
      <c r="IAB43" s="50"/>
      <c r="IAC43" s="50"/>
      <c r="IAD43" s="50"/>
      <c r="IAE43" s="50"/>
      <c r="IAF43" s="50"/>
      <c r="IAG43" s="50"/>
      <c r="IAH43" s="50"/>
      <c r="IAI43" s="50"/>
      <c r="IAJ43" s="50"/>
      <c r="IAK43" s="50"/>
      <c r="IAL43" s="50"/>
      <c r="IAM43" s="50"/>
      <c r="IAN43" s="50"/>
      <c r="IAO43" s="50"/>
      <c r="IAP43" s="50"/>
      <c r="IAQ43" s="50"/>
      <c r="IAR43" s="50"/>
      <c r="IAS43" s="50"/>
      <c r="IAT43" s="50"/>
      <c r="IAU43" s="50"/>
      <c r="IAV43" s="50"/>
      <c r="IAW43" s="50"/>
      <c r="IAX43" s="50"/>
      <c r="IAY43" s="50"/>
      <c r="IAZ43" s="50"/>
      <c r="IBA43" s="50"/>
      <c r="IBB43" s="50"/>
      <c r="IBC43" s="50"/>
      <c r="IBD43" s="50"/>
      <c r="IBE43" s="50"/>
      <c r="IBF43" s="50"/>
      <c r="IBG43" s="50"/>
      <c r="IBH43" s="50"/>
      <c r="IBI43" s="50"/>
      <c r="IBJ43" s="50"/>
      <c r="IBK43" s="50"/>
      <c r="IBL43" s="50"/>
      <c r="IBM43" s="50"/>
      <c r="IBN43" s="50"/>
      <c r="IBO43" s="50"/>
      <c r="IBP43" s="50"/>
      <c r="IBQ43" s="50"/>
      <c r="IBR43" s="50"/>
      <c r="IBS43" s="50"/>
      <c r="IBT43" s="50"/>
      <c r="IBU43" s="50"/>
      <c r="IBV43" s="50"/>
      <c r="IBW43" s="50"/>
      <c r="IBX43" s="50"/>
      <c r="IBY43" s="50"/>
      <c r="IBZ43" s="50"/>
      <c r="ICA43" s="50"/>
      <c r="ICB43" s="50"/>
      <c r="ICC43" s="50"/>
      <c r="ICD43" s="50"/>
      <c r="ICE43" s="50"/>
      <c r="ICF43" s="50"/>
      <c r="ICG43" s="50"/>
      <c r="ICH43" s="50"/>
      <c r="ICI43" s="50"/>
      <c r="ICJ43" s="50"/>
      <c r="ICK43" s="50"/>
      <c r="ICL43" s="50"/>
      <c r="ICM43" s="50"/>
      <c r="ICN43" s="50"/>
      <c r="ICO43" s="50"/>
      <c r="ICP43" s="50"/>
      <c r="ICQ43" s="50"/>
      <c r="ICR43" s="50"/>
      <c r="ICS43" s="50"/>
      <c r="ICT43" s="50"/>
      <c r="ICU43" s="50"/>
      <c r="ICV43" s="50"/>
      <c r="ICW43" s="50"/>
      <c r="ICX43" s="50"/>
      <c r="ICY43" s="50"/>
      <c r="ICZ43" s="50"/>
      <c r="IDA43" s="50"/>
      <c r="IDB43" s="50"/>
      <c r="IDC43" s="50"/>
      <c r="IDD43" s="50"/>
      <c r="IDE43" s="50"/>
      <c r="IDF43" s="50"/>
      <c r="IDG43" s="50"/>
      <c r="IDH43" s="50"/>
      <c r="IDI43" s="50"/>
      <c r="IDJ43" s="50"/>
      <c r="IDK43" s="50"/>
      <c r="IDL43" s="50"/>
      <c r="IDM43" s="50"/>
      <c r="IDN43" s="50"/>
      <c r="IDO43" s="50"/>
      <c r="IDP43" s="50"/>
      <c r="IDQ43" s="50"/>
      <c r="IDR43" s="50"/>
      <c r="IDS43" s="50"/>
      <c r="IDT43" s="50"/>
      <c r="IDU43" s="50"/>
      <c r="IDV43" s="50"/>
      <c r="IDW43" s="50"/>
      <c r="IDX43" s="50"/>
      <c r="IDY43" s="50"/>
      <c r="IDZ43" s="50"/>
      <c r="IEA43" s="50"/>
      <c r="IEB43" s="50"/>
      <c r="IEC43" s="50"/>
      <c r="IED43" s="50"/>
      <c r="IEE43" s="50"/>
      <c r="IEF43" s="50"/>
      <c r="IEG43" s="50"/>
      <c r="IEH43" s="50"/>
      <c r="IEI43" s="50"/>
      <c r="IEJ43" s="50"/>
      <c r="IEK43" s="50"/>
      <c r="IEL43" s="50"/>
      <c r="IEM43" s="50"/>
      <c r="IEN43" s="50"/>
      <c r="IEO43" s="50"/>
      <c r="IEP43" s="50"/>
      <c r="IEQ43" s="50"/>
      <c r="IER43" s="50"/>
      <c r="IES43" s="50"/>
      <c r="IET43" s="50"/>
      <c r="IEU43" s="50"/>
      <c r="IEV43" s="50"/>
      <c r="IEW43" s="50"/>
      <c r="IEX43" s="50"/>
      <c r="IEY43" s="50"/>
      <c r="IEZ43" s="50"/>
      <c r="IFA43" s="50"/>
      <c r="IFB43" s="50"/>
      <c r="IFC43" s="50"/>
      <c r="IFD43" s="50"/>
      <c r="IFE43" s="50"/>
      <c r="IFF43" s="50"/>
      <c r="IFG43" s="50"/>
      <c r="IFH43" s="50"/>
      <c r="IFI43" s="50"/>
      <c r="IFJ43" s="50"/>
      <c r="IFK43" s="50"/>
      <c r="IFL43" s="50"/>
      <c r="IFM43" s="50"/>
      <c r="IFN43" s="50"/>
      <c r="IFO43" s="50"/>
      <c r="IFP43" s="50"/>
      <c r="IFQ43" s="50"/>
      <c r="IFR43" s="50"/>
      <c r="IFS43" s="50"/>
      <c r="IFT43" s="50"/>
      <c r="IFU43" s="50"/>
      <c r="IFV43" s="50"/>
      <c r="IFW43" s="50"/>
      <c r="IFX43" s="50"/>
      <c r="IFY43" s="50"/>
      <c r="IFZ43" s="50"/>
      <c r="IGA43" s="50"/>
      <c r="IGB43" s="50"/>
      <c r="IGC43" s="50"/>
      <c r="IGD43" s="50"/>
      <c r="IGE43" s="50"/>
      <c r="IGF43" s="50"/>
      <c r="IGG43" s="50"/>
      <c r="IGH43" s="50"/>
      <c r="IGI43" s="50"/>
      <c r="IGJ43" s="50"/>
      <c r="IGK43" s="50"/>
      <c r="IGL43" s="50"/>
      <c r="IGM43" s="50"/>
      <c r="IGN43" s="50"/>
      <c r="IGO43" s="50"/>
      <c r="IGP43" s="50"/>
      <c r="IGQ43" s="50"/>
      <c r="IGR43" s="50"/>
      <c r="IGS43" s="50"/>
      <c r="IGT43" s="50"/>
      <c r="IGU43" s="50"/>
      <c r="IGV43" s="50"/>
      <c r="IGW43" s="50"/>
      <c r="IGX43" s="50"/>
      <c r="IGY43" s="50"/>
      <c r="IGZ43" s="50"/>
      <c r="IHA43" s="50"/>
      <c r="IHB43" s="50"/>
      <c r="IHC43" s="50"/>
      <c r="IHD43" s="50"/>
      <c r="IHE43" s="50"/>
      <c r="IHF43" s="50"/>
      <c r="IHG43" s="50"/>
      <c r="IHH43" s="50"/>
      <c r="IHI43" s="50"/>
      <c r="IHJ43" s="50"/>
      <c r="IHK43" s="50"/>
      <c r="IHL43" s="50"/>
      <c r="IHM43" s="50"/>
      <c r="IHN43" s="50"/>
      <c r="IHO43" s="50"/>
      <c r="IHP43" s="50"/>
      <c r="IHQ43" s="50"/>
      <c r="IHR43" s="50"/>
      <c r="IHS43" s="50"/>
      <c r="IHT43" s="50"/>
      <c r="IHU43" s="50"/>
      <c r="IHV43" s="50"/>
      <c r="IHW43" s="50"/>
      <c r="IHX43" s="50"/>
      <c r="IHY43" s="50"/>
      <c r="IHZ43" s="50"/>
      <c r="IIA43" s="50"/>
      <c r="IIB43" s="50"/>
      <c r="IIC43" s="50"/>
      <c r="IID43" s="50"/>
      <c r="IIE43" s="50"/>
      <c r="IIF43" s="50"/>
      <c r="IIG43" s="50"/>
      <c r="IIH43" s="50"/>
      <c r="III43" s="50"/>
      <c r="IIJ43" s="50"/>
      <c r="IIK43" s="50"/>
      <c r="IIL43" s="50"/>
      <c r="IIM43" s="50"/>
      <c r="IIN43" s="50"/>
      <c r="IIO43" s="50"/>
      <c r="IIP43" s="50"/>
      <c r="IIQ43" s="50"/>
      <c r="IIR43" s="50"/>
      <c r="IIS43" s="50"/>
      <c r="IIT43" s="50"/>
      <c r="IIU43" s="50"/>
      <c r="IIV43" s="50"/>
      <c r="IIW43" s="50"/>
      <c r="IIX43" s="50"/>
      <c r="IIY43" s="50"/>
      <c r="IIZ43" s="50"/>
      <c r="IJA43" s="50"/>
      <c r="IJB43" s="50"/>
      <c r="IJC43" s="50"/>
      <c r="IJD43" s="50"/>
      <c r="IJE43" s="50"/>
      <c r="IJF43" s="50"/>
      <c r="IJG43" s="50"/>
      <c r="IJH43" s="50"/>
      <c r="IJI43" s="50"/>
      <c r="IJJ43" s="50"/>
      <c r="IJK43" s="50"/>
      <c r="IJL43" s="50"/>
      <c r="IJM43" s="50"/>
      <c r="IJN43" s="50"/>
      <c r="IJO43" s="50"/>
      <c r="IJP43" s="50"/>
      <c r="IJQ43" s="50"/>
      <c r="IJR43" s="50"/>
      <c r="IJS43" s="50"/>
      <c r="IJT43" s="50"/>
      <c r="IJU43" s="50"/>
      <c r="IJV43" s="50"/>
      <c r="IJW43" s="50"/>
      <c r="IJX43" s="50"/>
      <c r="IJY43" s="50"/>
      <c r="IJZ43" s="50"/>
      <c r="IKA43" s="50"/>
      <c r="IKB43" s="50"/>
      <c r="IKC43" s="50"/>
      <c r="IKD43" s="50"/>
      <c r="IKE43" s="50"/>
      <c r="IKF43" s="50"/>
      <c r="IKG43" s="50"/>
      <c r="IKH43" s="50"/>
      <c r="IKI43" s="50"/>
      <c r="IKJ43" s="50"/>
      <c r="IKK43" s="50"/>
      <c r="IKL43" s="50"/>
      <c r="IKM43" s="50"/>
      <c r="IKN43" s="50"/>
      <c r="IKO43" s="50"/>
      <c r="IKP43" s="50"/>
      <c r="IKQ43" s="50"/>
      <c r="IKR43" s="50"/>
      <c r="IKS43" s="50"/>
      <c r="IKT43" s="50"/>
      <c r="IKU43" s="50"/>
      <c r="IKV43" s="50"/>
      <c r="IKW43" s="50"/>
      <c r="IKX43" s="50"/>
      <c r="IKY43" s="50"/>
      <c r="IKZ43" s="50"/>
      <c r="ILA43" s="50"/>
      <c r="ILB43" s="50"/>
      <c r="ILC43" s="50"/>
      <c r="ILD43" s="50"/>
      <c r="ILE43" s="50"/>
      <c r="ILF43" s="50"/>
      <c r="ILG43" s="50"/>
      <c r="ILH43" s="50"/>
      <c r="ILI43" s="50"/>
      <c r="ILJ43" s="50"/>
      <c r="ILK43" s="50"/>
      <c r="ILL43" s="50"/>
      <c r="ILM43" s="50"/>
      <c r="ILN43" s="50"/>
      <c r="ILO43" s="50"/>
      <c r="ILP43" s="50"/>
      <c r="ILQ43" s="50"/>
      <c r="ILR43" s="50"/>
      <c r="ILS43" s="50"/>
      <c r="ILT43" s="50"/>
      <c r="ILU43" s="50"/>
      <c r="ILV43" s="50"/>
      <c r="ILW43" s="50"/>
      <c r="ILX43" s="50"/>
      <c r="ILY43" s="50"/>
      <c r="ILZ43" s="50"/>
      <c r="IMA43" s="50"/>
      <c r="IMB43" s="50"/>
      <c r="IMC43" s="50"/>
      <c r="IMD43" s="50"/>
      <c r="IME43" s="50"/>
      <c r="IMF43" s="50"/>
      <c r="IMG43" s="50"/>
      <c r="IMH43" s="50"/>
      <c r="IMI43" s="50"/>
      <c r="IMJ43" s="50"/>
      <c r="IMK43" s="50"/>
      <c r="IML43" s="50"/>
      <c r="IMM43" s="50"/>
      <c r="IMN43" s="50"/>
      <c r="IMO43" s="50"/>
      <c r="IMP43" s="50"/>
      <c r="IMQ43" s="50"/>
      <c r="IMR43" s="50"/>
      <c r="IMS43" s="50"/>
      <c r="IMT43" s="50"/>
      <c r="IMU43" s="50"/>
      <c r="IMV43" s="50"/>
      <c r="IMW43" s="50"/>
      <c r="IMX43" s="50"/>
      <c r="IMY43" s="50"/>
      <c r="IMZ43" s="50"/>
      <c r="INA43" s="50"/>
      <c r="INB43" s="50"/>
      <c r="INC43" s="50"/>
      <c r="IND43" s="50"/>
      <c r="INE43" s="50"/>
      <c r="INF43" s="50"/>
      <c r="ING43" s="50"/>
      <c r="INH43" s="50"/>
      <c r="INI43" s="50"/>
      <c r="INJ43" s="50"/>
      <c r="INK43" s="50"/>
      <c r="INL43" s="50"/>
      <c r="INM43" s="50"/>
      <c r="INN43" s="50"/>
      <c r="INO43" s="50"/>
      <c r="INP43" s="50"/>
      <c r="INQ43" s="50"/>
      <c r="INR43" s="50"/>
      <c r="INS43" s="50"/>
      <c r="INT43" s="50"/>
      <c r="INU43" s="50"/>
      <c r="INV43" s="50"/>
      <c r="INW43" s="50"/>
      <c r="INX43" s="50"/>
      <c r="INY43" s="50"/>
      <c r="INZ43" s="50"/>
      <c r="IOA43" s="50"/>
      <c r="IOB43" s="50"/>
      <c r="IOC43" s="50"/>
      <c r="IOD43" s="50"/>
      <c r="IOE43" s="50"/>
      <c r="IOF43" s="50"/>
      <c r="IOG43" s="50"/>
      <c r="IOH43" s="50"/>
      <c r="IOI43" s="50"/>
      <c r="IOJ43" s="50"/>
      <c r="IOK43" s="50"/>
      <c r="IOL43" s="50"/>
      <c r="IOM43" s="50"/>
      <c r="ION43" s="50"/>
      <c r="IOO43" s="50"/>
      <c r="IOP43" s="50"/>
      <c r="IOQ43" s="50"/>
      <c r="IOR43" s="50"/>
      <c r="IOS43" s="50"/>
      <c r="IOT43" s="50"/>
      <c r="IOU43" s="50"/>
      <c r="IOV43" s="50"/>
      <c r="IOW43" s="50"/>
      <c r="IOX43" s="50"/>
      <c r="IOY43" s="50"/>
      <c r="IOZ43" s="50"/>
      <c r="IPA43" s="50"/>
      <c r="IPB43" s="50"/>
      <c r="IPC43" s="50"/>
      <c r="IPD43" s="50"/>
      <c r="IPE43" s="50"/>
      <c r="IPF43" s="50"/>
      <c r="IPG43" s="50"/>
      <c r="IPH43" s="50"/>
      <c r="IPI43" s="50"/>
      <c r="IPJ43" s="50"/>
      <c r="IPK43" s="50"/>
      <c r="IPL43" s="50"/>
      <c r="IPM43" s="50"/>
      <c r="IPN43" s="50"/>
      <c r="IPO43" s="50"/>
      <c r="IPP43" s="50"/>
      <c r="IPQ43" s="50"/>
      <c r="IPR43" s="50"/>
      <c r="IPS43" s="50"/>
      <c r="IPT43" s="50"/>
      <c r="IPU43" s="50"/>
      <c r="IPV43" s="50"/>
      <c r="IPW43" s="50"/>
      <c r="IPX43" s="50"/>
      <c r="IPY43" s="50"/>
      <c r="IPZ43" s="50"/>
      <c r="IQA43" s="50"/>
      <c r="IQB43" s="50"/>
      <c r="IQC43" s="50"/>
      <c r="IQD43" s="50"/>
      <c r="IQE43" s="50"/>
      <c r="IQF43" s="50"/>
      <c r="IQG43" s="50"/>
      <c r="IQH43" s="50"/>
      <c r="IQI43" s="50"/>
      <c r="IQJ43" s="50"/>
      <c r="IQK43" s="50"/>
      <c r="IQL43" s="50"/>
      <c r="IQM43" s="50"/>
      <c r="IQN43" s="50"/>
      <c r="IQO43" s="50"/>
      <c r="IQP43" s="50"/>
      <c r="IQQ43" s="50"/>
      <c r="IQR43" s="50"/>
      <c r="IQS43" s="50"/>
      <c r="IQT43" s="50"/>
      <c r="IQU43" s="50"/>
      <c r="IQV43" s="50"/>
      <c r="IQW43" s="50"/>
      <c r="IQX43" s="50"/>
      <c r="IQY43" s="50"/>
      <c r="IQZ43" s="50"/>
      <c r="IRA43" s="50"/>
      <c r="IRB43" s="50"/>
      <c r="IRC43" s="50"/>
      <c r="IRD43" s="50"/>
      <c r="IRE43" s="50"/>
      <c r="IRF43" s="50"/>
      <c r="IRG43" s="50"/>
      <c r="IRH43" s="50"/>
      <c r="IRI43" s="50"/>
      <c r="IRJ43" s="50"/>
      <c r="IRK43" s="50"/>
      <c r="IRL43" s="50"/>
      <c r="IRM43" s="50"/>
      <c r="IRN43" s="50"/>
      <c r="IRO43" s="50"/>
      <c r="IRP43" s="50"/>
      <c r="IRQ43" s="50"/>
      <c r="IRR43" s="50"/>
      <c r="IRS43" s="50"/>
      <c r="IRT43" s="50"/>
      <c r="IRU43" s="50"/>
      <c r="IRV43" s="50"/>
      <c r="IRW43" s="50"/>
      <c r="IRX43" s="50"/>
      <c r="IRY43" s="50"/>
      <c r="IRZ43" s="50"/>
      <c r="ISA43" s="50"/>
      <c r="ISB43" s="50"/>
      <c r="ISC43" s="50"/>
      <c r="ISD43" s="50"/>
      <c r="ISE43" s="50"/>
      <c r="ISF43" s="50"/>
      <c r="ISG43" s="50"/>
      <c r="ISH43" s="50"/>
      <c r="ISI43" s="50"/>
      <c r="ISJ43" s="50"/>
      <c r="ISK43" s="50"/>
      <c r="ISL43" s="50"/>
      <c r="ISM43" s="50"/>
      <c r="ISN43" s="50"/>
      <c r="ISO43" s="50"/>
      <c r="ISP43" s="50"/>
      <c r="ISQ43" s="50"/>
      <c r="ISR43" s="50"/>
      <c r="ISS43" s="50"/>
      <c r="IST43" s="50"/>
      <c r="ISU43" s="50"/>
      <c r="ISV43" s="50"/>
      <c r="ISW43" s="50"/>
      <c r="ISX43" s="50"/>
      <c r="ISY43" s="50"/>
      <c r="ISZ43" s="50"/>
      <c r="ITA43" s="50"/>
      <c r="ITB43" s="50"/>
      <c r="ITC43" s="50"/>
      <c r="ITD43" s="50"/>
      <c r="ITE43" s="50"/>
      <c r="ITF43" s="50"/>
      <c r="ITG43" s="50"/>
      <c r="ITH43" s="50"/>
      <c r="ITI43" s="50"/>
      <c r="ITJ43" s="50"/>
      <c r="ITK43" s="50"/>
      <c r="ITL43" s="50"/>
      <c r="ITM43" s="50"/>
      <c r="ITN43" s="50"/>
      <c r="ITO43" s="50"/>
      <c r="ITP43" s="50"/>
      <c r="ITQ43" s="50"/>
      <c r="ITR43" s="50"/>
      <c r="ITS43" s="50"/>
      <c r="ITT43" s="50"/>
      <c r="ITU43" s="50"/>
      <c r="ITV43" s="50"/>
      <c r="ITW43" s="50"/>
      <c r="ITX43" s="50"/>
      <c r="ITY43" s="50"/>
      <c r="ITZ43" s="50"/>
      <c r="IUA43" s="50"/>
      <c r="IUB43" s="50"/>
      <c r="IUC43" s="50"/>
      <c r="IUD43" s="50"/>
      <c r="IUE43" s="50"/>
      <c r="IUF43" s="50"/>
      <c r="IUG43" s="50"/>
      <c r="IUH43" s="50"/>
      <c r="IUI43" s="50"/>
      <c r="IUJ43" s="50"/>
      <c r="IUK43" s="50"/>
      <c r="IUL43" s="50"/>
      <c r="IUM43" s="50"/>
      <c r="IUN43" s="50"/>
      <c r="IUO43" s="50"/>
      <c r="IUP43" s="50"/>
      <c r="IUQ43" s="50"/>
      <c r="IUR43" s="50"/>
      <c r="IUS43" s="50"/>
      <c r="IUT43" s="50"/>
      <c r="IUU43" s="50"/>
      <c r="IUV43" s="50"/>
      <c r="IUW43" s="50"/>
      <c r="IUX43" s="50"/>
      <c r="IUY43" s="50"/>
      <c r="IUZ43" s="50"/>
      <c r="IVA43" s="50"/>
      <c r="IVB43" s="50"/>
      <c r="IVC43" s="50"/>
      <c r="IVD43" s="50"/>
      <c r="IVE43" s="50"/>
      <c r="IVF43" s="50"/>
      <c r="IVG43" s="50"/>
      <c r="IVH43" s="50"/>
      <c r="IVI43" s="50"/>
      <c r="IVJ43" s="50"/>
      <c r="IVK43" s="50"/>
      <c r="IVL43" s="50"/>
      <c r="IVM43" s="50"/>
      <c r="IVN43" s="50"/>
      <c r="IVO43" s="50"/>
      <c r="IVP43" s="50"/>
      <c r="IVQ43" s="50"/>
      <c r="IVR43" s="50"/>
      <c r="IVS43" s="50"/>
      <c r="IVT43" s="50"/>
      <c r="IVU43" s="50"/>
      <c r="IVV43" s="50"/>
      <c r="IVW43" s="50"/>
      <c r="IVX43" s="50"/>
      <c r="IVY43" s="50"/>
      <c r="IVZ43" s="50"/>
      <c r="IWA43" s="50"/>
      <c r="IWB43" s="50"/>
      <c r="IWC43" s="50"/>
      <c r="IWD43" s="50"/>
      <c r="IWE43" s="50"/>
      <c r="IWF43" s="50"/>
      <c r="IWG43" s="50"/>
      <c r="IWH43" s="50"/>
      <c r="IWI43" s="50"/>
      <c r="IWJ43" s="50"/>
      <c r="IWK43" s="50"/>
      <c r="IWL43" s="50"/>
      <c r="IWM43" s="50"/>
      <c r="IWN43" s="50"/>
      <c r="IWO43" s="50"/>
      <c r="IWP43" s="50"/>
      <c r="IWQ43" s="50"/>
      <c r="IWR43" s="50"/>
      <c r="IWS43" s="50"/>
      <c r="IWT43" s="50"/>
      <c r="IWU43" s="50"/>
      <c r="IWV43" s="50"/>
      <c r="IWW43" s="50"/>
      <c r="IWX43" s="50"/>
      <c r="IWY43" s="50"/>
      <c r="IWZ43" s="50"/>
      <c r="IXA43" s="50"/>
      <c r="IXB43" s="50"/>
      <c r="IXC43" s="50"/>
      <c r="IXD43" s="50"/>
      <c r="IXE43" s="50"/>
      <c r="IXF43" s="50"/>
      <c r="IXG43" s="50"/>
      <c r="IXH43" s="50"/>
      <c r="IXI43" s="50"/>
      <c r="IXJ43" s="50"/>
      <c r="IXK43" s="50"/>
      <c r="IXL43" s="50"/>
      <c r="IXM43" s="50"/>
      <c r="IXN43" s="50"/>
      <c r="IXO43" s="50"/>
      <c r="IXP43" s="50"/>
      <c r="IXQ43" s="50"/>
      <c r="IXR43" s="50"/>
      <c r="IXS43" s="50"/>
      <c r="IXT43" s="50"/>
      <c r="IXU43" s="50"/>
      <c r="IXV43" s="50"/>
      <c r="IXW43" s="50"/>
      <c r="IXX43" s="50"/>
      <c r="IXY43" s="50"/>
      <c r="IXZ43" s="50"/>
      <c r="IYA43" s="50"/>
      <c r="IYB43" s="50"/>
      <c r="IYC43" s="50"/>
      <c r="IYD43" s="50"/>
      <c r="IYE43" s="50"/>
      <c r="IYF43" s="50"/>
      <c r="IYG43" s="50"/>
      <c r="IYH43" s="50"/>
      <c r="IYI43" s="50"/>
      <c r="IYJ43" s="50"/>
      <c r="IYK43" s="50"/>
      <c r="IYL43" s="50"/>
      <c r="IYM43" s="50"/>
      <c r="IYN43" s="50"/>
      <c r="IYO43" s="50"/>
      <c r="IYP43" s="50"/>
      <c r="IYQ43" s="50"/>
      <c r="IYR43" s="50"/>
      <c r="IYS43" s="50"/>
      <c r="IYT43" s="50"/>
      <c r="IYU43" s="50"/>
      <c r="IYV43" s="50"/>
      <c r="IYW43" s="50"/>
      <c r="IYX43" s="50"/>
      <c r="IYY43" s="50"/>
      <c r="IYZ43" s="50"/>
      <c r="IZA43" s="50"/>
      <c r="IZB43" s="50"/>
      <c r="IZC43" s="50"/>
      <c r="IZD43" s="50"/>
      <c r="IZE43" s="50"/>
      <c r="IZF43" s="50"/>
      <c r="IZG43" s="50"/>
      <c r="IZH43" s="50"/>
      <c r="IZI43" s="50"/>
      <c r="IZJ43" s="50"/>
      <c r="IZK43" s="50"/>
      <c r="IZL43" s="50"/>
      <c r="IZM43" s="50"/>
      <c r="IZN43" s="50"/>
      <c r="IZO43" s="50"/>
      <c r="IZP43" s="50"/>
      <c r="IZQ43" s="50"/>
      <c r="IZR43" s="50"/>
      <c r="IZS43" s="50"/>
      <c r="IZT43" s="50"/>
      <c r="IZU43" s="50"/>
      <c r="IZV43" s="50"/>
      <c r="IZW43" s="50"/>
      <c r="IZX43" s="50"/>
      <c r="IZY43" s="50"/>
      <c r="IZZ43" s="50"/>
      <c r="JAA43" s="50"/>
      <c r="JAB43" s="50"/>
      <c r="JAC43" s="50"/>
      <c r="JAD43" s="50"/>
      <c r="JAE43" s="50"/>
      <c r="JAF43" s="50"/>
      <c r="JAG43" s="50"/>
      <c r="JAH43" s="50"/>
      <c r="JAI43" s="50"/>
      <c r="JAJ43" s="50"/>
      <c r="JAK43" s="50"/>
      <c r="JAL43" s="50"/>
      <c r="JAM43" s="50"/>
      <c r="JAN43" s="50"/>
      <c r="JAO43" s="50"/>
      <c r="JAP43" s="50"/>
      <c r="JAQ43" s="50"/>
      <c r="JAR43" s="50"/>
      <c r="JAS43" s="50"/>
      <c r="JAT43" s="50"/>
      <c r="JAU43" s="50"/>
      <c r="JAV43" s="50"/>
      <c r="JAW43" s="50"/>
      <c r="JAX43" s="50"/>
      <c r="JAY43" s="50"/>
      <c r="JAZ43" s="50"/>
      <c r="JBA43" s="50"/>
      <c r="JBB43" s="50"/>
      <c r="JBC43" s="50"/>
      <c r="JBD43" s="50"/>
      <c r="JBE43" s="50"/>
      <c r="JBF43" s="50"/>
      <c r="JBG43" s="50"/>
      <c r="JBH43" s="50"/>
      <c r="JBI43" s="50"/>
      <c r="JBJ43" s="50"/>
      <c r="JBK43" s="50"/>
      <c r="JBL43" s="50"/>
      <c r="JBM43" s="50"/>
      <c r="JBN43" s="50"/>
      <c r="JBO43" s="50"/>
      <c r="JBP43" s="50"/>
      <c r="JBQ43" s="50"/>
      <c r="JBR43" s="50"/>
      <c r="JBS43" s="50"/>
      <c r="JBT43" s="50"/>
      <c r="JBU43" s="50"/>
      <c r="JBV43" s="50"/>
      <c r="JBW43" s="50"/>
      <c r="JBX43" s="50"/>
      <c r="JBY43" s="50"/>
      <c r="JBZ43" s="50"/>
      <c r="JCA43" s="50"/>
      <c r="JCB43" s="50"/>
      <c r="JCC43" s="50"/>
      <c r="JCD43" s="50"/>
      <c r="JCE43" s="50"/>
      <c r="JCF43" s="50"/>
      <c r="JCG43" s="50"/>
      <c r="JCH43" s="50"/>
      <c r="JCI43" s="50"/>
      <c r="JCJ43" s="50"/>
      <c r="JCK43" s="50"/>
      <c r="JCL43" s="50"/>
      <c r="JCM43" s="50"/>
      <c r="JCN43" s="50"/>
      <c r="JCO43" s="50"/>
      <c r="JCP43" s="50"/>
      <c r="JCQ43" s="50"/>
      <c r="JCR43" s="50"/>
      <c r="JCS43" s="50"/>
      <c r="JCT43" s="50"/>
      <c r="JCU43" s="50"/>
      <c r="JCV43" s="50"/>
      <c r="JCW43" s="50"/>
      <c r="JCX43" s="50"/>
      <c r="JCY43" s="50"/>
      <c r="JCZ43" s="50"/>
      <c r="JDA43" s="50"/>
      <c r="JDB43" s="50"/>
      <c r="JDC43" s="50"/>
      <c r="JDD43" s="50"/>
      <c r="JDE43" s="50"/>
      <c r="JDF43" s="50"/>
      <c r="JDG43" s="50"/>
      <c r="JDH43" s="50"/>
      <c r="JDI43" s="50"/>
      <c r="JDJ43" s="50"/>
      <c r="JDK43" s="50"/>
      <c r="JDL43" s="50"/>
      <c r="JDM43" s="50"/>
      <c r="JDN43" s="50"/>
      <c r="JDO43" s="50"/>
      <c r="JDP43" s="50"/>
      <c r="JDQ43" s="50"/>
      <c r="JDR43" s="50"/>
      <c r="JDS43" s="50"/>
      <c r="JDT43" s="50"/>
      <c r="JDU43" s="50"/>
      <c r="JDV43" s="50"/>
      <c r="JDW43" s="50"/>
      <c r="JDX43" s="50"/>
      <c r="JDY43" s="50"/>
      <c r="JDZ43" s="50"/>
      <c r="JEA43" s="50"/>
      <c r="JEB43" s="50"/>
      <c r="JEC43" s="50"/>
      <c r="JED43" s="50"/>
      <c r="JEE43" s="50"/>
      <c r="JEF43" s="50"/>
      <c r="JEG43" s="50"/>
      <c r="JEH43" s="50"/>
      <c r="JEI43" s="50"/>
      <c r="JEJ43" s="50"/>
      <c r="JEK43" s="50"/>
      <c r="JEL43" s="50"/>
      <c r="JEM43" s="50"/>
      <c r="JEN43" s="50"/>
      <c r="JEO43" s="50"/>
      <c r="JEP43" s="50"/>
      <c r="JEQ43" s="50"/>
      <c r="JER43" s="50"/>
      <c r="JES43" s="50"/>
      <c r="JET43" s="50"/>
      <c r="JEU43" s="50"/>
      <c r="JEV43" s="50"/>
      <c r="JEW43" s="50"/>
      <c r="JEX43" s="50"/>
      <c r="JEY43" s="50"/>
      <c r="JEZ43" s="50"/>
      <c r="JFA43" s="50"/>
      <c r="JFB43" s="50"/>
      <c r="JFC43" s="50"/>
      <c r="JFD43" s="50"/>
      <c r="JFE43" s="50"/>
      <c r="JFF43" s="50"/>
      <c r="JFG43" s="50"/>
      <c r="JFH43" s="50"/>
      <c r="JFI43" s="50"/>
      <c r="JFJ43" s="50"/>
      <c r="JFK43" s="50"/>
      <c r="JFL43" s="50"/>
      <c r="JFM43" s="50"/>
      <c r="JFN43" s="50"/>
      <c r="JFO43" s="50"/>
      <c r="JFP43" s="50"/>
      <c r="JFQ43" s="50"/>
      <c r="JFR43" s="50"/>
      <c r="JFS43" s="50"/>
      <c r="JFT43" s="50"/>
      <c r="JFU43" s="50"/>
      <c r="JFV43" s="50"/>
      <c r="JFW43" s="50"/>
      <c r="JFX43" s="50"/>
      <c r="JFY43" s="50"/>
      <c r="JFZ43" s="50"/>
      <c r="JGA43" s="50"/>
      <c r="JGB43" s="50"/>
      <c r="JGC43" s="50"/>
      <c r="JGD43" s="50"/>
      <c r="JGE43" s="50"/>
      <c r="JGF43" s="50"/>
      <c r="JGG43" s="50"/>
      <c r="JGH43" s="50"/>
      <c r="JGI43" s="50"/>
      <c r="JGJ43" s="50"/>
      <c r="JGK43" s="50"/>
      <c r="JGL43" s="50"/>
      <c r="JGM43" s="50"/>
      <c r="JGN43" s="50"/>
      <c r="JGO43" s="50"/>
      <c r="JGP43" s="50"/>
      <c r="JGQ43" s="50"/>
      <c r="JGR43" s="50"/>
      <c r="JGS43" s="50"/>
      <c r="JGT43" s="50"/>
      <c r="JGU43" s="50"/>
      <c r="JGV43" s="50"/>
      <c r="JGW43" s="50"/>
      <c r="JGX43" s="50"/>
      <c r="JGY43" s="50"/>
      <c r="JGZ43" s="50"/>
      <c r="JHA43" s="50"/>
      <c r="JHB43" s="50"/>
      <c r="JHC43" s="50"/>
      <c r="JHD43" s="50"/>
      <c r="JHE43" s="50"/>
      <c r="JHF43" s="50"/>
      <c r="JHG43" s="50"/>
      <c r="JHH43" s="50"/>
      <c r="JHI43" s="50"/>
      <c r="JHJ43" s="50"/>
      <c r="JHK43" s="50"/>
      <c r="JHL43" s="50"/>
      <c r="JHM43" s="50"/>
      <c r="JHN43" s="50"/>
      <c r="JHO43" s="50"/>
      <c r="JHP43" s="50"/>
      <c r="JHQ43" s="50"/>
      <c r="JHR43" s="50"/>
      <c r="JHS43" s="50"/>
      <c r="JHT43" s="50"/>
      <c r="JHU43" s="50"/>
      <c r="JHV43" s="50"/>
      <c r="JHW43" s="50"/>
      <c r="JHX43" s="50"/>
      <c r="JHY43" s="50"/>
      <c r="JHZ43" s="50"/>
      <c r="JIA43" s="50"/>
      <c r="JIB43" s="50"/>
      <c r="JIC43" s="50"/>
      <c r="JID43" s="50"/>
      <c r="JIE43" s="50"/>
      <c r="JIF43" s="50"/>
      <c r="JIG43" s="50"/>
      <c r="JIH43" s="50"/>
      <c r="JII43" s="50"/>
      <c r="JIJ43" s="50"/>
      <c r="JIK43" s="50"/>
      <c r="JIL43" s="50"/>
      <c r="JIM43" s="50"/>
      <c r="JIN43" s="50"/>
      <c r="JIO43" s="50"/>
      <c r="JIP43" s="50"/>
      <c r="JIQ43" s="50"/>
      <c r="JIR43" s="50"/>
      <c r="JIS43" s="50"/>
      <c r="JIT43" s="50"/>
      <c r="JIU43" s="50"/>
      <c r="JIV43" s="50"/>
      <c r="JIW43" s="50"/>
      <c r="JIX43" s="50"/>
      <c r="JIY43" s="50"/>
      <c r="JIZ43" s="50"/>
      <c r="JJA43" s="50"/>
      <c r="JJB43" s="50"/>
      <c r="JJC43" s="50"/>
      <c r="JJD43" s="50"/>
      <c r="JJE43" s="50"/>
      <c r="JJF43" s="50"/>
      <c r="JJG43" s="50"/>
      <c r="JJH43" s="50"/>
      <c r="JJI43" s="50"/>
      <c r="JJJ43" s="50"/>
      <c r="JJK43" s="50"/>
      <c r="JJL43" s="50"/>
      <c r="JJM43" s="50"/>
      <c r="JJN43" s="50"/>
      <c r="JJO43" s="50"/>
      <c r="JJP43" s="50"/>
      <c r="JJQ43" s="50"/>
      <c r="JJR43" s="50"/>
      <c r="JJS43" s="50"/>
      <c r="JJT43" s="50"/>
      <c r="JJU43" s="50"/>
      <c r="JJV43" s="50"/>
      <c r="JJW43" s="50"/>
      <c r="JJX43" s="50"/>
      <c r="JJY43" s="50"/>
      <c r="JJZ43" s="50"/>
      <c r="JKA43" s="50"/>
      <c r="JKB43" s="50"/>
      <c r="JKC43" s="50"/>
      <c r="JKD43" s="50"/>
      <c r="JKE43" s="50"/>
      <c r="JKF43" s="50"/>
      <c r="JKG43" s="50"/>
      <c r="JKH43" s="50"/>
      <c r="JKI43" s="50"/>
      <c r="JKJ43" s="50"/>
      <c r="JKK43" s="50"/>
      <c r="JKL43" s="50"/>
      <c r="JKM43" s="50"/>
      <c r="JKN43" s="50"/>
      <c r="JKO43" s="50"/>
      <c r="JKP43" s="50"/>
      <c r="JKQ43" s="50"/>
      <c r="JKR43" s="50"/>
      <c r="JKS43" s="50"/>
      <c r="JKT43" s="50"/>
      <c r="JKU43" s="50"/>
      <c r="JKV43" s="50"/>
      <c r="JKW43" s="50"/>
      <c r="JKX43" s="50"/>
      <c r="JKY43" s="50"/>
      <c r="JKZ43" s="50"/>
      <c r="JLA43" s="50"/>
      <c r="JLB43" s="50"/>
      <c r="JLC43" s="50"/>
      <c r="JLD43" s="50"/>
      <c r="JLE43" s="50"/>
      <c r="JLF43" s="50"/>
      <c r="JLG43" s="50"/>
      <c r="JLH43" s="50"/>
      <c r="JLI43" s="50"/>
      <c r="JLJ43" s="50"/>
      <c r="JLK43" s="50"/>
      <c r="JLL43" s="50"/>
      <c r="JLM43" s="50"/>
      <c r="JLN43" s="50"/>
      <c r="JLO43" s="50"/>
      <c r="JLP43" s="50"/>
      <c r="JLQ43" s="50"/>
      <c r="JLR43" s="50"/>
      <c r="JLS43" s="50"/>
      <c r="JLT43" s="50"/>
      <c r="JLU43" s="50"/>
      <c r="JLV43" s="50"/>
      <c r="JLW43" s="50"/>
      <c r="JLX43" s="50"/>
      <c r="JLY43" s="50"/>
      <c r="JLZ43" s="50"/>
      <c r="JMA43" s="50"/>
      <c r="JMB43" s="50"/>
      <c r="JMC43" s="50"/>
      <c r="JMD43" s="50"/>
      <c r="JME43" s="50"/>
      <c r="JMF43" s="50"/>
      <c r="JMG43" s="50"/>
      <c r="JMH43" s="50"/>
      <c r="JMI43" s="50"/>
      <c r="JMJ43" s="50"/>
      <c r="JMK43" s="50"/>
      <c r="JML43" s="50"/>
      <c r="JMM43" s="50"/>
      <c r="JMN43" s="50"/>
      <c r="JMO43" s="50"/>
      <c r="JMP43" s="50"/>
      <c r="JMQ43" s="50"/>
      <c r="JMR43" s="50"/>
      <c r="JMS43" s="50"/>
      <c r="JMT43" s="50"/>
      <c r="JMU43" s="50"/>
      <c r="JMV43" s="50"/>
      <c r="JMW43" s="50"/>
      <c r="JMX43" s="50"/>
      <c r="JMY43" s="50"/>
      <c r="JMZ43" s="50"/>
      <c r="JNA43" s="50"/>
      <c r="JNB43" s="50"/>
      <c r="JNC43" s="50"/>
      <c r="JND43" s="50"/>
      <c r="JNE43" s="50"/>
      <c r="JNF43" s="50"/>
      <c r="JNG43" s="50"/>
      <c r="JNH43" s="50"/>
      <c r="JNI43" s="50"/>
      <c r="JNJ43" s="50"/>
      <c r="JNK43" s="50"/>
      <c r="JNL43" s="50"/>
      <c r="JNM43" s="50"/>
      <c r="JNN43" s="50"/>
      <c r="JNO43" s="50"/>
      <c r="JNP43" s="50"/>
      <c r="JNQ43" s="50"/>
      <c r="JNR43" s="50"/>
      <c r="JNS43" s="50"/>
      <c r="JNT43" s="50"/>
      <c r="JNU43" s="50"/>
      <c r="JNV43" s="50"/>
      <c r="JNW43" s="50"/>
      <c r="JNX43" s="50"/>
      <c r="JNY43" s="50"/>
      <c r="JNZ43" s="50"/>
      <c r="JOA43" s="50"/>
      <c r="JOB43" s="50"/>
      <c r="JOC43" s="50"/>
      <c r="JOD43" s="50"/>
      <c r="JOE43" s="50"/>
      <c r="JOF43" s="50"/>
      <c r="JOG43" s="50"/>
      <c r="JOH43" s="50"/>
      <c r="JOI43" s="50"/>
      <c r="JOJ43" s="50"/>
      <c r="JOK43" s="50"/>
      <c r="JOL43" s="50"/>
      <c r="JOM43" s="50"/>
      <c r="JON43" s="50"/>
      <c r="JOO43" s="50"/>
      <c r="JOP43" s="50"/>
      <c r="JOQ43" s="50"/>
      <c r="JOR43" s="50"/>
      <c r="JOS43" s="50"/>
      <c r="JOT43" s="50"/>
      <c r="JOU43" s="50"/>
      <c r="JOV43" s="50"/>
      <c r="JOW43" s="50"/>
      <c r="JOX43" s="50"/>
      <c r="JOY43" s="50"/>
      <c r="JOZ43" s="50"/>
      <c r="JPA43" s="50"/>
      <c r="JPB43" s="50"/>
      <c r="JPC43" s="50"/>
      <c r="JPD43" s="50"/>
      <c r="JPE43" s="50"/>
      <c r="JPF43" s="50"/>
      <c r="JPG43" s="50"/>
      <c r="JPH43" s="50"/>
      <c r="JPI43" s="50"/>
      <c r="JPJ43" s="50"/>
      <c r="JPK43" s="50"/>
      <c r="JPL43" s="50"/>
      <c r="JPM43" s="50"/>
      <c r="JPN43" s="50"/>
      <c r="JPO43" s="50"/>
      <c r="JPP43" s="50"/>
      <c r="JPQ43" s="50"/>
      <c r="JPR43" s="50"/>
      <c r="JPS43" s="50"/>
      <c r="JPT43" s="50"/>
      <c r="JPU43" s="50"/>
      <c r="JPV43" s="50"/>
      <c r="JPW43" s="50"/>
      <c r="JPX43" s="50"/>
      <c r="JPY43" s="50"/>
      <c r="JPZ43" s="50"/>
      <c r="JQA43" s="50"/>
      <c r="JQB43" s="50"/>
      <c r="JQC43" s="50"/>
      <c r="JQD43" s="50"/>
      <c r="JQE43" s="50"/>
      <c r="JQF43" s="50"/>
      <c r="JQG43" s="50"/>
      <c r="JQH43" s="50"/>
      <c r="JQI43" s="50"/>
      <c r="JQJ43" s="50"/>
      <c r="JQK43" s="50"/>
      <c r="JQL43" s="50"/>
      <c r="JQM43" s="50"/>
      <c r="JQN43" s="50"/>
      <c r="JQO43" s="50"/>
      <c r="JQP43" s="50"/>
      <c r="JQQ43" s="50"/>
      <c r="JQR43" s="50"/>
      <c r="JQS43" s="50"/>
      <c r="JQT43" s="50"/>
      <c r="JQU43" s="50"/>
      <c r="JQV43" s="50"/>
      <c r="JQW43" s="50"/>
      <c r="JQX43" s="50"/>
      <c r="JQY43" s="50"/>
      <c r="JQZ43" s="50"/>
      <c r="JRA43" s="50"/>
      <c r="JRB43" s="50"/>
      <c r="JRC43" s="50"/>
      <c r="JRD43" s="50"/>
      <c r="JRE43" s="50"/>
      <c r="JRF43" s="50"/>
      <c r="JRG43" s="50"/>
      <c r="JRH43" s="50"/>
      <c r="JRI43" s="50"/>
      <c r="JRJ43" s="50"/>
      <c r="JRK43" s="50"/>
      <c r="JRL43" s="50"/>
      <c r="JRM43" s="50"/>
      <c r="JRN43" s="50"/>
      <c r="JRO43" s="50"/>
      <c r="JRP43" s="50"/>
      <c r="JRQ43" s="50"/>
      <c r="JRR43" s="50"/>
      <c r="JRS43" s="50"/>
      <c r="JRT43" s="50"/>
      <c r="JRU43" s="50"/>
      <c r="JRV43" s="50"/>
      <c r="JRW43" s="50"/>
      <c r="JRX43" s="50"/>
      <c r="JRY43" s="50"/>
      <c r="JRZ43" s="50"/>
      <c r="JSA43" s="50"/>
      <c r="JSB43" s="50"/>
      <c r="JSC43" s="50"/>
      <c r="JSD43" s="50"/>
      <c r="JSE43" s="50"/>
      <c r="JSF43" s="50"/>
      <c r="JSG43" s="50"/>
      <c r="JSH43" s="50"/>
      <c r="JSI43" s="50"/>
      <c r="JSJ43" s="50"/>
      <c r="JSK43" s="50"/>
      <c r="JSL43" s="50"/>
      <c r="JSM43" s="50"/>
      <c r="JSN43" s="50"/>
      <c r="JSO43" s="50"/>
      <c r="JSP43" s="50"/>
      <c r="JSQ43" s="50"/>
      <c r="JSR43" s="50"/>
      <c r="JSS43" s="50"/>
      <c r="JST43" s="50"/>
      <c r="JSU43" s="50"/>
      <c r="JSV43" s="50"/>
      <c r="JSW43" s="50"/>
      <c r="JSX43" s="50"/>
      <c r="JSY43" s="50"/>
      <c r="JSZ43" s="50"/>
      <c r="JTA43" s="50"/>
      <c r="JTB43" s="50"/>
      <c r="JTC43" s="50"/>
      <c r="JTD43" s="50"/>
      <c r="JTE43" s="50"/>
      <c r="JTF43" s="50"/>
      <c r="JTG43" s="50"/>
      <c r="JTH43" s="50"/>
      <c r="JTI43" s="50"/>
      <c r="JTJ43" s="50"/>
      <c r="JTK43" s="50"/>
      <c r="JTL43" s="50"/>
      <c r="JTM43" s="50"/>
      <c r="JTN43" s="50"/>
      <c r="JTO43" s="50"/>
      <c r="JTP43" s="50"/>
      <c r="JTQ43" s="50"/>
      <c r="JTR43" s="50"/>
      <c r="JTS43" s="50"/>
      <c r="JTT43" s="50"/>
      <c r="JTU43" s="50"/>
      <c r="JTV43" s="50"/>
      <c r="JTW43" s="50"/>
      <c r="JTX43" s="50"/>
      <c r="JTY43" s="50"/>
      <c r="JTZ43" s="50"/>
      <c r="JUA43" s="50"/>
      <c r="JUB43" s="50"/>
      <c r="JUC43" s="50"/>
      <c r="JUD43" s="50"/>
      <c r="JUE43" s="50"/>
      <c r="JUF43" s="50"/>
      <c r="JUG43" s="50"/>
      <c r="JUH43" s="50"/>
      <c r="JUI43" s="50"/>
      <c r="JUJ43" s="50"/>
      <c r="JUK43" s="50"/>
      <c r="JUL43" s="50"/>
      <c r="JUM43" s="50"/>
      <c r="JUN43" s="50"/>
      <c r="JUO43" s="50"/>
      <c r="JUP43" s="50"/>
      <c r="JUQ43" s="50"/>
      <c r="JUR43" s="50"/>
      <c r="JUS43" s="50"/>
      <c r="JUT43" s="50"/>
      <c r="JUU43" s="50"/>
      <c r="JUV43" s="50"/>
      <c r="JUW43" s="50"/>
      <c r="JUX43" s="50"/>
      <c r="JUY43" s="50"/>
      <c r="JUZ43" s="50"/>
      <c r="JVA43" s="50"/>
      <c r="JVB43" s="50"/>
      <c r="JVC43" s="50"/>
      <c r="JVD43" s="50"/>
      <c r="JVE43" s="50"/>
      <c r="JVF43" s="50"/>
      <c r="JVG43" s="50"/>
      <c r="JVH43" s="50"/>
      <c r="JVI43" s="50"/>
      <c r="JVJ43" s="50"/>
      <c r="JVK43" s="50"/>
      <c r="JVL43" s="50"/>
      <c r="JVM43" s="50"/>
      <c r="JVN43" s="50"/>
      <c r="JVO43" s="50"/>
      <c r="JVP43" s="50"/>
      <c r="JVQ43" s="50"/>
      <c r="JVR43" s="50"/>
      <c r="JVS43" s="50"/>
      <c r="JVT43" s="50"/>
      <c r="JVU43" s="50"/>
      <c r="JVV43" s="50"/>
      <c r="JVW43" s="50"/>
      <c r="JVX43" s="50"/>
      <c r="JVY43" s="50"/>
      <c r="JVZ43" s="50"/>
      <c r="JWA43" s="50"/>
      <c r="JWB43" s="50"/>
      <c r="JWC43" s="50"/>
      <c r="JWD43" s="50"/>
      <c r="JWE43" s="50"/>
      <c r="JWF43" s="50"/>
      <c r="JWG43" s="50"/>
      <c r="JWH43" s="50"/>
      <c r="JWI43" s="50"/>
      <c r="JWJ43" s="50"/>
      <c r="JWK43" s="50"/>
      <c r="JWL43" s="50"/>
      <c r="JWM43" s="50"/>
      <c r="JWN43" s="50"/>
      <c r="JWO43" s="50"/>
      <c r="JWP43" s="50"/>
      <c r="JWQ43" s="50"/>
      <c r="JWR43" s="50"/>
      <c r="JWS43" s="50"/>
      <c r="JWT43" s="50"/>
      <c r="JWU43" s="50"/>
      <c r="JWV43" s="50"/>
      <c r="JWW43" s="50"/>
      <c r="JWX43" s="50"/>
      <c r="JWY43" s="50"/>
      <c r="JWZ43" s="50"/>
      <c r="JXA43" s="50"/>
      <c r="JXB43" s="50"/>
      <c r="JXC43" s="50"/>
      <c r="JXD43" s="50"/>
      <c r="JXE43" s="50"/>
      <c r="JXF43" s="50"/>
      <c r="JXG43" s="50"/>
      <c r="JXH43" s="50"/>
      <c r="JXI43" s="50"/>
      <c r="JXJ43" s="50"/>
      <c r="JXK43" s="50"/>
      <c r="JXL43" s="50"/>
      <c r="JXM43" s="50"/>
      <c r="JXN43" s="50"/>
      <c r="JXO43" s="50"/>
      <c r="JXP43" s="50"/>
      <c r="JXQ43" s="50"/>
      <c r="JXR43" s="50"/>
      <c r="JXS43" s="50"/>
      <c r="JXT43" s="50"/>
      <c r="JXU43" s="50"/>
      <c r="JXV43" s="50"/>
      <c r="JXW43" s="50"/>
      <c r="JXX43" s="50"/>
      <c r="JXY43" s="50"/>
      <c r="JXZ43" s="50"/>
      <c r="JYA43" s="50"/>
      <c r="JYB43" s="50"/>
      <c r="JYC43" s="50"/>
      <c r="JYD43" s="50"/>
      <c r="JYE43" s="50"/>
      <c r="JYF43" s="50"/>
      <c r="JYG43" s="50"/>
      <c r="JYH43" s="50"/>
      <c r="JYI43" s="50"/>
      <c r="JYJ43" s="50"/>
      <c r="JYK43" s="50"/>
      <c r="JYL43" s="50"/>
      <c r="JYM43" s="50"/>
      <c r="JYN43" s="50"/>
      <c r="JYO43" s="50"/>
      <c r="JYP43" s="50"/>
      <c r="JYQ43" s="50"/>
      <c r="JYR43" s="50"/>
      <c r="JYS43" s="50"/>
      <c r="JYT43" s="50"/>
      <c r="JYU43" s="50"/>
      <c r="JYV43" s="50"/>
      <c r="JYW43" s="50"/>
      <c r="JYX43" s="50"/>
      <c r="JYY43" s="50"/>
      <c r="JYZ43" s="50"/>
      <c r="JZA43" s="50"/>
      <c r="JZB43" s="50"/>
      <c r="JZC43" s="50"/>
      <c r="JZD43" s="50"/>
      <c r="JZE43" s="50"/>
      <c r="JZF43" s="50"/>
      <c r="JZG43" s="50"/>
      <c r="JZH43" s="50"/>
      <c r="JZI43" s="50"/>
      <c r="JZJ43" s="50"/>
      <c r="JZK43" s="50"/>
      <c r="JZL43" s="50"/>
      <c r="JZM43" s="50"/>
      <c r="JZN43" s="50"/>
      <c r="JZO43" s="50"/>
      <c r="JZP43" s="50"/>
      <c r="JZQ43" s="50"/>
      <c r="JZR43" s="50"/>
      <c r="JZS43" s="50"/>
      <c r="JZT43" s="50"/>
      <c r="JZU43" s="50"/>
      <c r="JZV43" s="50"/>
      <c r="JZW43" s="50"/>
      <c r="JZX43" s="50"/>
      <c r="JZY43" s="50"/>
      <c r="JZZ43" s="50"/>
      <c r="KAA43" s="50"/>
      <c r="KAB43" s="50"/>
      <c r="KAC43" s="50"/>
      <c r="KAD43" s="50"/>
      <c r="KAE43" s="50"/>
      <c r="KAF43" s="50"/>
      <c r="KAG43" s="50"/>
      <c r="KAH43" s="50"/>
      <c r="KAI43" s="50"/>
      <c r="KAJ43" s="50"/>
      <c r="KAK43" s="50"/>
      <c r="KAL43" s="50"/>
      <c r="KAM43" s="50"/>
      <c r="KAN43" s="50"/>
      <c r="KAO43" s="50"/>
      <c r="KAP43" s="50"/>
      <c r="KAQ43" s="50"/>
      <c r="KAR43" s="50"/>
      <c r="KAS43" s="50"/>
      <c r="KAT43" s="50"/>
      <c r="KAU43" s="50"/>
      <c r="KAV43" s="50"/>
      <c r="KAW43" s="50"/>
      <c r="KAX43" s="50"/>
      <c r="KAY43" s="50"/>
      <c r="KAZ43" s="50"/>
      <c r="KBA43" s="50"/>
      <c r="KBB43" s="50"/>
      <c r="KBC43" s="50"/>
      <c r="KBD43" s="50"/>
      <c r="KBE43" s="50"/>
      <c r="KBF43" s="50"/>
      <c r="KBG43" s="50"/>
      <c r="KBH43" s="50"/>
      <c r="KBI43" s="50"/>
      <c r="KBJ43" s="50"/>
      <c r="KBK43" s="50"/>
      <c r="KBL43" s="50"/>
      <c r="KBM43" s="50"/>
      <c r="KBN43" s="50"/>
      <c r="KBO43" s="50"/>
      <c r="KBP43" s="50"/>
      <c r="KBQ43" s="50"/>
      <c r="KBR43" s="50"/>
      <c r="KBS43" s="50"/>
      <c r="KBT43" s="50"/>
      <c r="KBU43" s="50"/>
      <c r="KBV43" s="50"/>
      <c r="KBW43" s="50"/>
      <c r="KBX43" s="50"/>
      <c r="KBY43" s="50"/>
      <c r="KBZ43" s="50"/>
      <c r="KCA43" s="50"/>
      <c r="KCB43" s="50"/>
      <c r="KCC43" s="50"/>
      <c r="KCD43" s="50"/>
      <c r="KCE43" s="50"/>
      <c r="KCF43" s="50"/>
      <c r="KCG43" s="50"/>
      <c r="KCH43" s="50"/>
      <c r="KCI43" s="50"/>
      <c r="KCJ43" s="50"/>
      <c r="KCK43" s="50"/>
      <c r="KCL43" s="50"/>
      <c r="KCM43" s="50"/>
      <c r="KCN43" s="50"/>
      <c r="KCO43" s="50"/>
      <c r="KCP43" s="50"/>
      <c r="KCQ43" s="50"/>
      <c r="KCR43" s="50"/>
      <c r="KCS43" s="50"/>
      <c r="KCT43" s="50"/>
      <c r="KCU43" s="50"/>
      <c r="KCV43" s="50"/>
      <c r="KCW43" s="50"/>
      <c r="KCX43" s="50"/>
      <c r="KCY43" s="50"/>
      <c r="KCZ43" s="50"/>
      <c r="KDA43" s="50"/>
      <c r="KDB43" s="50"/>
      <c r="KDC43" s="50"/>
      <c r="KDD43" s="50"/>
      <c r="KDE43" s="50"/>
      <c r="KDF43" s="50"/>
      <c r="KDG43" s="50"/>
      <c r="KDH43" s="50"/>
      <c r="KDI43" s="50"/>
      <c r="KDJ43" s="50"/>
      <c r="KDK43" s="50"/>
      <c r="KDL43" s="50"/>
      <c r="KDM43" s="50"/>
      <c r="KDN43" s="50"/>
      <c r="KDO43" s="50"/>
      <c r="KDP43" s="50"/>
      <c r="KDQ43" s="50"/>
      <c r="KDR43" s="50"/>
      <c r="KDS43" s="50"/>
      <c r="KDT43" s="50"/>
      <c r="KDU43" s="50"/>
      <c r="KDV43" s="50"/>
      <c r="KDW43" s="50"/>
      <c r="KDX43" s="50"/>
      <c r="KDY43" s="50"/>
      <c r="KDZ43" s="50"/>
      <c r="KEA43" s="50"/>
      <c r="KEB43" s="50"/>
      <c r="KEC43" s="50"/>
      <c r="KED43" s="50"/>
      <c r="KEE43" s="50"/>
      <c r="KEF43" s="50"/>
      <c r="KEG43" s="50"/>
      <c r="KEH43" s="50"/>
      <c r="KEI43" s="50"/>
      <c r="KEJ43" s="50"/>
      <c r="KEK43" s="50"/>
      <c r="KEL43" s="50"/>
      <c r="KEM43" s="50"/>
      <c r="KEN43" s="50"/>
      <c r="KEO43" s="50"/>
      <c r="KEP43" s="50"/>
      <c r="KEQ43" s="50"/>
      <c r="KER43" s="50"/>
      <c r="KES43" s="50"/>
      <c r="KET43" s="50"/>
      <c r="KEU43" s="50"/>
      <c r="KEV43" s="50"/>
      <c r="KEW43" s="50"/>
      <c r="KEX43" s="50"/>
      <c r="KEY43" s="50"/>
      <c r="KEZ43" s="50"/>
      <c r="KFA43" s="50"/>
      <c r="KFB43" s="50"/>
      <c r="KFC43" s="50"/>
      <c r="KFD43" s="50"/>
      <c r="KFE43" s="50"/>
      <c r="KFF43" s="50"/>
      <c r="KFG43" s="50"/>
      <c r="KFH43" s="50"/>
      <c r="KFI43" s="50"/>
      <c r="KFJ43" s="50"/>
      <c r="KFK43" s="50"/>
      <c r="KFL43" s="50"/>
      <c r="KFM43" s="50"/>
      <c r="KFN43" s="50"/>
      <c r="KFO43" s="50"/>
      <c r="KFP43" s="50"/>
      <c r="KFQ43" s="50"/>
      <c r="KFR43" s="50"/>
      <c r="KFS43" s="50"/>
      <c r="KFT43" s="50"/>
      <c r="KFU43" s="50"/>
      <c r="KFV43" s="50"/>
      <c r="KFW43" s="50"/>
      <c r="KFX43" s="50"/>
      <c r="KFY43" s="50"/>
      <c r="KFZ43" s="50"/>
      <c r="KGA43" s="50"/>
      <c r="KGB43" s="50"/>
      <c r="KGC43" s="50"/>
      <c r="KGD43" s="50"/>
      <c r="KGE43" s="50"/>
      <c r="KGF43" s="50"/>
      <c r="KGG43" s="50"/>
      <c r="KGH43" s="50"/>
      <c r="KGI43" s="50"/>
      <c r="KGJ43" s="50"/>
      <c r="KGK43" s="50"/>
      <c r="KGL43" s="50"/>
      <c r="KGM43" s="50"/>
      <c r="KGN43" s="50"/>
      <c r="KGO43" s="50"/>
      <c r="KGP43" s="50"/>
      <c r="KGQ43" s="50"/>
      <c r="KGR43" s="50"/>
      <c r="KGS43" s="50"/>
      <c r="KGT43" s="50"/>
      <c r="KGU43" s="50"/>
      <c r="KGV43" s="50"/>
      <c r="KGW43" s="50"/>
      <c r="KGX43" s="50"/>
      <c r="KGY43" s="50"/>
      <c r="KGZ43" s="50"/>
      <c r="KHA43" s="50"/>
      <c r="KHB43" s="50"/>
      <c r="KHC43" s="50"/>
      <c r="KHD43" s="50"/>
      <c r="KHE43" s="50"/>
      <c r="KHF43" s="50"/>
      <c r="KHG43" s="50"/>
      <c r="KHH43" s="50"/>
      <c r="KHI43" s="50"/>
      <c r="KHJ43" s="50"/>
      <c r="KHK43" s="50"/>
      <c r="KHL43" s="50"/>
      <c r="KHM43" s="50"/>
      <c r="KHN43" s="50"/>
      <c r="KHO43" s="50"/>
      <c r="KHP43" s="50"/>
      <c r="KHQ43" s="50"/>
      <c r="KHR43" s="50"/>
      <c r="KHS43" s="50"/>
      <c r="KHT43" s="50"/>
      <c r="KHU43" s="50"/>
      <c r="KHV43" s="50"/>
      <c r="KHW43" s="50"/>
      <c r="KHX43" s="50"/>
      <c r="KHY43" s="50"/>
      <c r="KHZ43" s="50"/>
      <c r="KIA43" s="50"/>
      <c r="KIB43" s="50"/>
      <c r="KIC43" s="50"/>
      <c r="KID43" s="50"/>
      <c r="KIE43" s="50"/>
      <c r="KIF43" s="50"/>
      <c r="KIG43" s="50"/>
      <c r="KIH43" s="50"/>
      <c r="KII43" s="50"/>
      <c r="KIJ43" s="50"/>
      <c r="KIK43" s="50"/>
      <c r="KIL43" s="50"/>
      <c r="KIM43" s="50"/>
      <c r="KIN43" s="50"/>
      <c r="KIO43" s="50"/>
      <c r="KIP43" s="50"/>
      <c r="KIQ43" s="50"/>
      <c r="KIR43" s="50"/>
      <c r="KIS43" s="50"/>
      <c r="KIT43" s="50"/>
      <c r="KIU43" s="50"/>
      <c r="KIV43" s="50"/>
      <c r="KIW43" s="50"/>
      <c r="KIX43" s="50"/>
      <c r="KIY43" s="50"/>
      <c r="KIZ43" s="50"/>
      <c r="KJA43" s="50"/>
      <c r="KJB43" s="50"/>
      <c r="KJC43" s="50"/>
      <c r="KJD43" s="50"/>
      <c r="KJE43" s="50"/>
      <c r="KJF43" s="50"/>
      <c r="KJG43" s="50"/>
      <c r="KJH43" s="50"/>
      <c r="KJI43" s="50"/>
      <c r="KJJ43" s="50"/>
      <c r="KJK43" s="50"/>
      <c r="KJL43" s="50"/>
      <c r="KJM43" s="50"/>
      <c r="KJN43" s="50"/>
      <c r="KJO43" s="50"/>
      <c r="KJP43" s="50"/>
      <c r="KJQ43" s="50"/>
      <c r="KJR43" s="50"/>
      <c r="KJS43" s="50"/>
      <c r="KJT43" s="50"/>
      <c r="KJU43" s="50"/>
      <c r="KJV43" s="50"/>
      <c r="KJW43" s="50"/>
      <c r="KJX43" s="50"/>
      <c r="KJY43" s="50"/>
      <c r="KJZ43" s="50"/>
      <c r="KKA43" s="50"/>
      <c r="KKB43" s="50"/>
      <c r="KKC43" s="50"/>
      <c r="KKD43" s="50"/>
      <c r="KKE43" s="50"/>
      <c r="KKF43" s="50"/>
      <c r="KKG43" s="50"/>
      <c r="KKH43" s="50"/>
      <c r="KKI43" s="50"/>
      <c r="KKJ43" s="50"/>
      <c r="KKK43" s="50"/>
      <c r="KKL43" s="50"/>
      <c r="KKM43" s="50"/>
      <c r="KKN43" s="50"/>
      <c r="KKO43" s="50"/>
      <c r="KKP43" s="50"/>
      <c r="KKQ43" s="50"/>
      <c r="KKR43" s="50"/>
      <c r="KKS43" s="50"/>
      <c r="KKT43" s="50"/>
      <c r="KKU43" s="50"/>
      <c r="KKV43" s="50"/>
      <c r="KKW43" s="50"/>
      <c r="KKX43" s="50"/>
      <c r="KKY43" s="50"/>
      <c r="KKZ43" s="50"/>
      <c r="KLA43" s="50"/>
      <c r="KLB43" s="50"/>
      <c r="KLC43" s="50"/>
      <c r="KLD43" s="50"/>
      <c r="KLE43" s="50"/>
      <c r="KLF43" s="50"/>
      <c r="KLG43" s="50"/>
      <c r="KLH43" s="50"/>
      <c r="KLI43" s="50"/>
      <c r="KLJ43" s="50"/>
      <c r="KLK43" s="50"/>
      <c r="KLL43" s="50"/>
      <c r="KLM43" s="50"/>
      <c r="KLN43" s="50"/>
      <c r="KLO43" s="50"/>
      <c r="KLP43" s="50"/>
      <c r="KLQ43" s="50"/>
      <c r="KLR43" s="50"/>
      <c r="KLS43" s="50"/>
      <c r="KLT43" s="50"/>
      <c r="KLU43" s="50"/>
      <c r="KLV43" s="50"/>
      <c r="KLW43" s="50"/>
      <c r="KLX43" s="50"/>
      <c r="KLY43" s="50"/>
      <c r="KLZ43" s="50"/>
      <c r="KMA43" s="50"/>
      <c r="KMB43" s="50"/>
      <c r="KMC43" s="50"/>
      <c r="KMD43" s="50"/>
      <c r="KME43" s="50"/>
      <c r="KMF43" s="50"/>
      <c r="KMG43" s="50"/>
      <c r="KMH43" s="50"/>
      <c r="KMI43" s="50"/>
      <c r="KMJ43" s="50"/>
      <c r="KMK43" s="50"/>
      <c r="KML43" s="50"/>
      <c r="KMM43" s="50"/>
      <c r="KMN43" s="50"/>
      <c r="KMO43" s="50"/>
      <c r="KMP43" s="50"/>
      <c r="KMQ43" s="50"/>
      <c r="KMR43" s="50"/>
      <c r="KMS43" s="50"/>
      <c r="KMT43" s="50"/>
      <c r="KMU43" s="50"/>
      <c r="KMV43" s="50"/>
      <c r="KMW43" s="50"/>
      <c r="KMX43" s="50"/>
      <c r="KMY43" s="50"/>
      <c r="KMZ43" s="50"/>
      <c r="KNA43" s="50"/>
      <c r="KNB43" s="50"/>
      <c r="KNC43" s="50"/>
      <c r="KND43" s="50"/>
      <c r="KNE43" s="50"/>
      <c r="KNF43" s="50"/>
      <c r="KNG43" s="50"/>
      <c r="KNH43" s="50"/>
      <c r="KNI43" s="50"/>
      <c r="KNJ43" s="50"/>
      <c r="KNK43" s="50"/>
      <c r="KNL43" s="50"/>
      <c r="KNM43" s="50"/>
      <c r="KNN43" s="50"/>
      <c r="KNO43" s="50"/>
      <c r="KNP43" s="50"/>
      <c r="KNQ43" s="50"/>
      <c r="KNR43" s="50"/>
      <c r="KNS43" s="50"/>
      <c r="KNT43" s="50"/>
      <c r="KNU43" s="50"/>
      <c r="KNV43" s="50"/>
      <c r="KNW43" s="50"/>
      <c r="KNX43" s="50"/>
      <c r="KNY43" s="50"/>
      <c r="KNZ43" s="50"/>
      <c r="KOA43" s="50"/>
      <c r="KOB43" s="50"/>
      <c r="KOC43" s="50"/>
      <c r="KOD43" s="50"/>
      <c r="KOE43" s="50"/>
      <c r="KOF43" s="50"/>
      <c r="KOG43" s="50"/>
      <c r="KOH43" s="50"/>
      <c r="KOI43" s="50"/>
      <c r="KOJ43" s="50"/>
      <c r="KOK43" s="50"/>
      <c r="KOL43" s="50"/>
      <c r="KOM43" s="50"/>
      <c r="KON43" s="50"/>
      <c r="KOO43" s="50"/>
      <c r="KOP43" s="50"/>
      <c r="KOQ43" s="50"/>
      <c r="KOR43" s="50"/>
      <c r="KOS43" s="50"/>
      <c r="KOT43" s="50"/>
      <c r="KOU43" s="50"/>
      <c r="KOV43" s="50"/>
      <c r="KOW43" s="50"/>
      <c r="KOX43" s="50"/>
      <c r="KOY43" s="50"/>
      <c r="KOZ43" s="50"/>
      <c r="KPA43" s="50"/>
      <c r="KPB43" s="50"/>
      <c r="KPC43" s="50"/>
      <c r="KPD43" s="50"/>
      <c r="KPE43" s="50"/>
      <c r="KPF43" s="50"/>
      <c r="KPG43" s="50"/>
      <c r="KPH43" s="50"/>
      <c r="KPI43" s="50"/>
      <c r="KPJ43" s="50"/>
      <c r="KPK43" s="50"/>
      <c r="KPL43" s="50"/>
      <c r="KPM43" s="50"/>
      <c r="KPN43" s="50"/>
      <c r="KPO43" s="50"/>
      <c r="KPP43" s="50"/>
      <c r="KPQ43" s="50"/>
      <c r="KPR43" s="50"/>
      <c r="KPS43" s="50"/>
      <c r="KPT43" s="50"/>
      <c r="KPU43" s="50"/>
      <c r="KPV43" s="50"/>
      <c r="KPW43" s="50"/>
      <c r="KPX43" s="50"/>
      <c r="KPY43" s="50"/>
      <c r="KPZ43" s="50"/>
      <c r="KQA43" s="50"/>
      <c r="KQB43" s="50"/>
      <c r="KQC43" s="50"/>
      <c r="KQD43" s="50"/>
      <c r="KQE43" s="50"/>
      <c r="KQF43" s="50"/>
      <c r="KQG43" s="50"/>
      <c r="KQH43" s="50"/>
      <c r="KQI43" s="50"/>
      <c r="KQJ43" s="50"/>
      <c r="KQK43" s="50"/>
      <c r="KQL43" s="50"/>
      <c r="KQM43" s="50"/>
      <c r="KQN43" s="50"/>
      <c r="KQO43" s="50"/>
      <c r="KQP43" s="50"/>
      <c r="KQQ43" s="50"/>
      <c r="KQR43" s="50"/>
      <c r="KQS43" s="50"/>
      <c r="KQT43" s="50"/>
      <c r="KQU43" s="50"/>
      <c r="KQV43" s="50"/>
      <c r="KQW43" s="50"/>
      <c r="KQX43" s="50"/>
      <c r="KQY43" s="50"/>
      <c r="KQZ43" s="50"/>
      <c r="KRA43" s="50"/>
      <c r="KRB43" s="50"/>
      <c r="KRC43" s="50"/>
      <c r="KRD43" s="50"/>
      <c r="KRE43" s="50"/>
      <c r="KRF43" s="50"/>
      <c r="KRG43" s="50"/>
      <c r="KRH43" s="50"/>
      <c r="KRI43" s="50"/>
      <c r="KRJ43" s="50"/>
      <c r="KRK43" s="50"/>
      <c r="KRL43" s="50"/>
      <c r="KRM43" s="50"/>
      <c r="KRN43" s="50"/>
      <c r="KRO43" s="50"/>
      <c r="KRP43" s="50"/>
      <c r="KRQ43" s="50"/>
      <c r="KRR43" s="50"/>
      <c r="KRS43" s="50"/>
      <c r="KRT43" s="50"/>
      <c r="KRU43" s="50"/>
      <c r="KRV43" s="50"/>
      <c r="KRW43" s="50"/>
      <c r="KRX43" s="50"/>
      <c r="KRY43" s="50"/>
      <c r="KRZ43" s="50"/>
      <c r="KSA43" s="50"/>
      <c r="KSB43" s="50"/>
      <c r="KSC43" s="50"/>
      <c r="KSD43" s="50"/>
      <c r="KSE43" s="50"/>
      <c r="KSF43" s="50"/>
      <c r="KSG43" s="50"/>
      <c r="KSH43" s="50"/>
      <c r="KSI43" s="50"/>
      <c r="KSJ43" s="50"/>
      <c r="KSK43" s="50"/>
      <c r="KSL43" s="50"/>
      <c r="KSM43" s="50"/>
      <c r="KSN43" s="50"/>
      <c r="KSO43" s="50"/>
      <c r="KSP43" s="50"/>
      <c r="KSQ43" s="50"/>
      <c r="KSR43" s="50"/>
      <c r="KSS43" s="50"/>
      <c r="KST43" s="50"/>
      <c r="KSU43" s="50"/>
      <c r="KSV43" s="50"/>
      <c r="KSW43" s="50"/>
      <c r="KSX43" s="50"/>
      <c r="KSY43" s="50"/>
      <c r="KSZ43" s="50"/>
      <c r="KTA43" s="50"/>
      <c r="KTB43" s="50"/>
      <c r="KTC43" s="50"/>
      <c r="KTD43" s="50"/>
      <c r="KTE43" s="50"/>
      <c r="KTF43" s="50"/>
      <c r="KTG43" s="50"/>
      <c r="KTH43" s="50"/>
      <c r="KTI43" s="50"/>
      <c r="KTJ43" s="50"/>
      <c r="KTK43" s="50"/>
      <c r="KTL43" s="50"/>
      <c r="KTM43" s="50"/>
      <c r="KTN43" s="50"/>
      <c r="KTO43" s="50"/>
      <c r="KTP43" s="50"/>
      <c r="KTQ43" s="50"/>
      <c r="KTR43" s="50"/>
      <c r="KTS43" s="50"/>
      <c r="KTT43" s="50"/>
      <c r="KTU43" s="50"/>
      <c r="KTV43" s="50"/>
      <c r="KTW43" s="50"/>
      <c r="KTX43" s="50"/>
      <c r="KTY43" s="50"/>
      <c r="KTZ43" s="50"/>
      <c r="KUA43" s="50"/>
      <c r="KUB43" s="50"/>
      <c r="KUC43" s="50"/>
      <c r="KUD43" s="50"/>
      <c r="KUE43" s="50"/>
      <c r="KUF43" s="50"/>
      <c r="KUG43" s="50"/>
      <c r="KUH43" s="50"/>
      <c r="KUI43" s="50"/>
      <c r="KUJ43" s="50"/>
      <c r="KUK43" s="50"/>
      <c r="KUL43" s="50"/>
      <c r="KUM43" s="50"/>
      <c r="KUN43" s="50"/>
      <c r="KUO43" s="50"/>
      <c r="KUP43" s="50"/>
      <c r="KUQ43" s="50"/>
      <c r="KUR43" s="50"/>
      <c r="KUS43" s="50"/>
      <c r="KUT43" s="50"/>
      <c r="KUU43" s="50"/>
      <c r="KUV43" s="50"/>
      <c r="KUW43" s="50"/>
      <c r="KUX43" s="50"/>
      <c r="KUY43" s="50"/>
      <c r="KUZ43" s="50"/>
      <c r="KVA43" s="50"/>
      <c r="KVB43" s="50"/>
      <c r="KVC43" s="50"/>
      <c r="KVD43" s="50"/>
      <c r="KVE43" s="50"/>
      <c r="KVF43" s="50"/>
      <c r="KVG43" s="50"/>
      <c r="KVH43" s="50"/>
      <c r="KVI43" s="50"/>
      <c r="KVJ43" s="50"/>
      <c r="KVK43" s="50"/>
      <c r="KVL43" s="50"/>
      <c r="KVM43" s="50"/>
      <c r="KVN43" s="50"/>
      <c r="KVO43" s="50"/>
      <c r="KVP43" s="50"/>
      <c r="KVQ43" s="50"/>
      <c r="KVR43" s="50"/>
      <c r="KVS43" s="50"/>
      <c r="KVT43" s="50"/>
      <c r="KVU43" s="50"/>
      <c r="KVV43" s="50"/>
      <c r="KVW43" s="50"/>
      <c r="KVX43" s="50"/>
      <c r="KVY43" s="50"/>
      <c r="KVZ43" s="50"/>
      <c r="KWA43" s="50"/>
      <c r="KWB43" s="50"/>
      <c r="KWC43" s="50"/>
      <c r="KWD43" s="50"/>
      <c r="KWE43" s="50"/>
      <c r="KWF43" s="50"/>
      <c r="KWG43" s="50"/>
      <c r="KWH43" s="50"/>
      <c r="KWI43" s="50"/>
      <c r="KWJ43" s="50"/>
      <c r="KWK43" s="50"/>
      <c r="KWL43" s="50"/>
      <c r="KWM43" s="50"/>
      <c r="KWN43" s="50"/>
      <c r="KWO43" s="50"/>
      <c r="KWP43" s="50"/>
      <c r="KWQ43" s="50"/>
      <c r="KWR43" s="50"/>
      <c r="KWS43" s="50"/>
      <c r="KWT43" s="50"/>
      <c r="KWU43" s="50"/>
      <c r="KWV43" s="50"/>
      <c r="KWW43" s="50"/>
      <c r="KWX43" s="50"/>
      <c r="KWY43" s="50"/>
      <c r="KWZ43" s="50"/>
      <c r="KXA43" s="50"/>
      <c r="KXB43" s="50"/>
      <c r="KXC43" s="50"/>
      <c r="KXD43" s="50"/>
      <c r="KXE43" s="50"/>
      <c r="KXF43" s="50"/>
      <c r="KXG43" s="50"/>
      <c r="KXH43" s="50"/>
      <c r="KXI43" s="50"/>
      <c r="KXJ43" s="50"/>
      <c r="KXK43" s="50"/>
      <c r="KXL43" s="50"/>
      <c r="KXM43" s="50"/>
      <c r="KXN43" s="50"/>
      <c r="KXO43" s="50"/>
      <c r="KXP43" s="50"/>
      <c r="KXQ43" s="50"/>
      <c r="KXR43" s="50"/>
      <c r="KXS43" s="50"/>
      <c r="KXT43" s="50"/>
      <c r="KXU43" s="50"/>
      <c r="KXV43" s="50"/>
      <c r="KXW43" s="50"/>
      <c r="KXX43" s="50"/>
      <c r="KXY43" s="50"/>
      <c r="KXZ43" s="50"/>
      <c r="KYA43" s="50"/>
      <c r="KYB43" s="50"/>
      <c r="KYC43" s="50"/>
      <c r="KYD43" s="50"/>
      <c r="KYE43" s="50"/>
      <c r="KYF43" s="50"/>
      <c r="KYG43" s="50"/>
      <c r="KYH43" s="50"/>
      <c r="KYI43" s="50"/>
      <c r="KYJ43" s="50"/>
      <c r="KYK43" s="50"/>
      <c r="KYL43" s="50"/>
      <c r="KYM43" s="50"/>
      <c r="KYN43" s="50"/>
      <c r="KYO43" s="50"/>
      <c r="KYP43" s="50"/>
      <c r="KYQ43" s="50"/>
      <c r="KYR43" s="50"/>
      <c r="KYS43" s="50"/>
      <c r="KYT43" s="50"/>
      <c r="KYU43" s="50"/>
      <c r="KYV43" s="50"/>
      <c r="KYW43" s="50"/>
      <c r="KYX43" s="50"/>
      <c r="KYY43" s="50"/>
      <c r="KYZ43" s="50"/>
      <c r="KZA43" s="50"/>
      <c r="KZB43" s="50"/>
      <c r="KZC43" s="50"/>
      <c r="KZD43" s="50"/>
      <c r="KZE43" s="50"/>
      <c r="KZF43" s="50"/>
      <c r="KZG43" s="50"/>
      <c r="KZH43" s="50"/>
      <c r="KZI43" s="50"/>
      <c r="KZJ43" s="50"/>
      <c r="KZK43" s="50"/>
      <c r="KZL43" s="50"/>
      <c r="KZM43" s="50"/>
      <c r="KZN43" s="50"/>
      <c r="KZO43" s="50"/>
      <c r="KZP43" s="50"/>
      <c r="KZQ43" s="50"/>
      <c r="KZR43" s="50"/>
      <c r="KZS43" s="50"/>
      <c r="KZT43" s="50"/>
      <c r="KZU43" s="50"/>
      <c r="KZV43" s="50"/>
      <c r="KZW43" s="50"/>
      <c r="KZX43" s="50"/>
      <c r="KZY43" s="50"/>
      <c r="KZZ43" s="50"/>
      <c r="LAA43" s="50"/>
      <c r="LAB43" s="50"/>
      <c r="LAC43" s="50"/>
      <c r="LAD43" s="50"/>
      <c r="LAE43" s="50"/>
      <c r="LAF43" s="50"/>
      <c r="LAG43" s="50"/>
      <c r="LAH43" s="50"/>
      <c r="LAI43" s="50"/>
      <c r="LAJ43" s="50"/>
      <c r="LAK43" s="50"/>
      <c r="LAL43" s="50"/>
      <c r="LAM43" s="50"/>
      <c r="LAN43" s="50"/>
      <c r="LAO43" s="50"/>
      <c r="LAP43" s="50"/>
      <c r="LAQ43" s="50"/>
      <c r="LAR43" s="50"/>
      <c r="LAS43" s="50"/>
      <c r="LAT43" s="50"/>
      <c r="LAU43" s="50"/>
      <c r="LAV43" s="50"/>
      <c r="LAW43" s="50"/>
      <c r="LAX43" s="50"/>
      <c r="LAY43" s="50"/>
      <c r="LAZ43" s="50"/>
      <c r="LBA43" s="50"/>
      <c r="LBB43" s="50"/>
      <c r="LBC43" s="50"/>
      <c r="LBD43" s="50"/>
      <c r="LBE43" s="50"/>
      <c r="LBF43" s="50"/>
      <c r="LBG43" s="50"/>
      <c r="LBH43" s="50"/>
      <c r="LBI43" s="50"/>
      <c r="LBJ43" s="50"/>
      <c r="LBK43" s="50"/>
      <c r="LBL43" s="50"/>
      <c r="LBM43" s="50"/>
      <c r="LBN43" s="50"/>
      <c r="LBO43" s="50"/>
      <c r="LBP43" s="50"/>
      <c r="LBQ43" s="50"/>
      <c r="LBR43" s="50"/>
      <c r="LBS43" s="50"/>
      <c r="LBT43" s="50"/>
      <c r="LBU43" s="50"/>
      <c r="LBV43" s="50"/>
      <c r="LBW43" s="50"/>
      <c r="LBX43" s="50"/>
      <c r="LBY43" s="50"/>
      <c r="LBZ43" s="50"/>
      <c r="LCA43" s="50"/>
      <c r="LCB43" s="50"/>
      <c r="LCC43" s="50"/>
      <c r="LCD43" s="50"/>
      <c r="LCE43" s="50"/>
      <c r="LCF43" s="50"/>
      <c r="LCG43" s="50"/>
      <c r="LCH43" s="50"/>
      <c r="LCI43" s="50"/>
      <c r="LCJ43" s="50"/>
      <c r="LCK43" s="50"/>
      <c r="LCL43" s="50"/>
      <c r="LCM43" s="50"/>
      <c r="LCN43" s="50"/>
      <c r="LCO43" s="50"/>
      <c r="LCP43" s="50"/>
      <c r="LCQ43" s="50"/>
      <c r="LCR43" s="50"/>
      <c r="LCS43" s="50"/>
      <c r="LCT43" s="50"/>
      <c r="LCU43" s="50"/>
      <c r="LCV43" s="50"/>
      <c r="LCW43" s="50"/>
      <c r="LCX43" s="50"/>
      <c r="LCY43" s="50"/>
      <c r="LCZ43" s="50"/>
      <c r="LDA43" s="50"/>
      <c r="LDB43" s="50"/>
      <c r="LDC43" s="50"/>
      <c r="LDD43" s="50"/>
      <c r="LDE43" s="50"/>
      <c r="LDF43" s="50"/>
      <c r="LDG43" s="50"/>
      <c r="LDH43" s="50"/>
      <c r="LDI43" s="50"/>
      <c r="LDJ43" s="50"/>
      <c r="LDK43" s="50"/>
      <c r="LDL43" s="50"/>
      <c r="LDM43" s="50"/>
      <c r="LDN43" s="50"/>
      <c r="LDO43" s="50"/>
      <c r="LDP43" s="50"/>
      <c r="LDQ43" s="50"/>
      <c r="LDR43" s="50"/>
      <c r="LDS43" s="50"/>
      <c r="LDT43" s="50"/>
      <c r="LDU43" s="50"/>
      <c r="LDV43" s="50"/>
      <c r="LDW43" s="50"/>
      <c r="LDX43" s="50"/>
      <c r="LDY43" s="50"/>
      <c r="LDZ43" s="50"/>
      <c r="LEA43" s="50"/>
      <c r="LEB43" s="50"/>
      <c r="LEC43" s="50"/>
      <c r="LED43" s="50"/>
      <c r="LEE43" s="50"/>
      <c r="LEF43" s="50"/>
      <c r="LEG43" s="50"/>
      <c r="LEH43" s="50"/>
      <c r="LEI43" s="50"/>
      <c r="LEJ43" s="50"/>
      <c r="LEK43" s="50"/>
      <c r="LEL43" s="50"/>
      <c r="LEM43" s="50"/>
      <c r="LEN43" s="50"/>
      <c r="LEO43" s="50"/>
      <c r="LEP43" s="50"/>
      <c r="LEQ43" s="50"/>
      <c r="LER43" s="50"/>
      <c r="LES43" s="50"/>
      <c r="LET43" s="50"/>
      <c r="LEU43" s="50"/>
      <c r="LEV43" s="50"/>
      <c r="LEW43" s="50"/>
      <c r="LEX43" s="50"/>
      <c r="LEY43" s="50"/>
      <c r="LEZ43" s="50"/>
      <c r="LFA43" s="50"/>
      <c r="LFB43" s="50"/>
      <c r="LFC43" s="50"/>
      <c r="LFD43" s="50"/>
      <c r="LFE43" s="50"/>
      <c r="LFF43" s="50"/>
      <c r="LFG43" s="50"/>
      <c r="LFH43" s="50"/>
      <c r="LFI43" s="50"/>
      <c r="LFJ43" s="50"/>
      <c r="LFK43" s="50"/>
      <c r="LFL43" s="50"/>
      <c r="LFM43" s="50"/>
      <c r="LFN43" s="50"/>
      <c r="LFO43" s="50"/>
      <c r="LFP43" s="50"/>
      <c r="LFQ43" s="50"/>
      <c r="LFR43" s="50"/>
      <c r="LFS43" s="50"/>
      <c r="LFT43" s="50"/>
      <c r="LFU43" s="50"/>
      <c r="LFV43" s="50"/>
      <c r="LFW43" s="50"/>
      <c r="LFX43" s="50"/>
      <c r="LFY43" s="50"/>
      <c r="LFZ43" s="50"/>
      <c r="LGA43" s="50"/>
      <c r="LGB43" s="50"/>
      <c r="LGC43" s="50"/>
      <c r="LGD43" s="50"/>
      <c r="LGE43" s="50"/>
      <c r="LGF43" s="50"/>
      <c r="LGG43" s="50"/>
      <c r="LGH43" s="50"/>
      <c r="LGI43" s="50"/>
      <c r="LGJ43" s="50"/>
      <c r="LGK43" s="50"/>
      <c r="LGL43" s="50"/>
      <c r="LGM43" s="50"/>
      <c r="LGN43" s="50"/>
      <c r="LGO43" s="50"/>
      <c r="LGP43" s="50"/>
      <c r="LGQ43" s="50"/>
      <c r="LGR43" s="50"/>
      <c r="LGS43" s="50"/>
      <c r="LGT43" s="50"/>
      <c r="LGU43" s="50"/>
      <c r="LGV43" s="50"/>
      <c r="LGW43" s="50"/>
      <c r="LGX43" s="50"/>
      <c r="LGY43" s="50"/>
      <c r="LGZ43" s="50"/>
      <c r="LHA43" s="50"/>
      <c r="LHB43" s="50"/>
      <c r="LHC43" s="50"/>
      <c r="LHD43" s="50"/>
      <c r="LHE43" s="50"/>
      <c r="LHF43" s="50"/>
      <c r="LHG43" s="50"/>
      <c r="LHH43" s="50"/>
      <c r="LHI43" s="50"/>
      <c r="LHJ43" s="50"/>
      <c r="LHK43" s="50"/>
      <c r="LHL43" s="50"/>
      <c r="LHM43" s="50"/>
      <c r="LHN43" s="50"/>
      <c r="LHO43" s="50"/>
      <c r="LHP43" s="50"/>
      <c r="LHQ43" s="50"/>
      <c r="LHR43" s="50"/>
      <c r="LHS43" s="50"/>
      <c r="LHT43" s="50"/>
      <c r="LHU43" s="50"/>
      <c r="LHV43" s="50"/>
      <c r="LHW43" s="50"/>
      <c r="LHX43" s="50"/>
      <c r="LHY43" s="50"/>
      <c r="LHZ43" s="50"/>
      <c r="LIA43" s="50"/>
      <c r="LIB43" s="50"/>
      <c r="LIC43" s="50"/>
      <c r="LID43" s="50"/>
      <c r="LIE43" s="50"/>
      <c r="LIF43" s="50"/>
      <c r="LIG43" s="50"/>
      <c r="LIH43" s="50"/>
      <c r="LII43" s="50"/>
      <c r="LIJ43" s="50"/>
      <c r="LIK43" s="50"/>
      <c r="LIL43" s="50"/>
      <c r="LIM43" s="50"/>
      <c r="LIN43" s="50"/>
      <c r="LIO43" s="50"/>
      <c r="LIP43" s="50"/>
      <c r="LIQ43" s="50"/>
      <c r="LIR43" s="50"/>
      <c r="LIS43" s="50"/>
      <c r="LIT43" s="50"/>
      <c r="LIU43" s="50"/>
      <c r="LIV43" s="50"/>
      <c r="LIW43" s="50"/>
      <c r="LIX43" s="50"/>
      <c r="LIY43" s="50"/>
      <c r="LIZ43" s="50"/>
      <c r="LJA43" s="50"/>
      <c r="LJB43" s="50"/>
      <c r="LJC43" s="50"/>
      <c r="LJD43" s="50"/>
      <c r="LJE43" s="50"/>
      <c r="LJF43" s="50"/>
      <c r="LJG43" s="50"/>
      <c r="LJH43" s="50"/>
      <c r="LJI43" s="50"/>
      <c r="LJJ43" s="50"/>
      <c r="LJK43" s="50"/>
      <c r="LJL43" s="50"/>
      <c r="LJM43" s="50"/>
      <c r="LJN43" s="50"/>
      <c r="LJO43" s="50"/>
      <c r="LJP43" s="50"/>
      <c r="LJQ43" s="50"/>
      <c r="LJR43" s="50"/>
      <c r="LJS43" s="50"/>
      <c r="LJT43" s="50"/>
      <c r="LJU43" s="50"/>
      <c r="LJV43" s="50"/>
      <c r="LJW43" s="50"/>
      <c r="LJX43" s="50"/>
      <c r="LJY43" s="50"/>
      <c r="LJZ43" s="50"/>
      <c r="LKA43" s="50"/>
      <c r="LKB43" s="50"/>
      <c r="LKC43" s="50"/>
      <c r="LKD43" s="50"/>
      <c r="LKE43" s="50"/>
      <c r="LKF43" s="50"/>
      <c r="LKG43" s="50"/>
      <c r="LKH43" s="50"/>
      <c r="LKI43" s="50"/>
      <c r="LKJ43" s="50"/>
      <c r="LKK43" s="50"/>
      <c r="LKL43" s="50"/>
      <c r="LKM43" s="50"/>
      <c r="LKN43" s="50"/>
      <c r="LKO43" s="50"/>
      <c r="LKP43" s="50"/>
      <c r="LKQ43" s="50"/>
      <c r="LKR43" s="50"/>
      <c r="LKS43" s="50"/>
      <c r="LKT43" s="50"/>
      <c r="LKU43" s="50"/>
      <c r="LKV43" s="50"/>
      <c r="LKW43" s="50"/>
      <c r="LKX43" s="50"/>
      <c r="LKY43" s="50"/>
      <c r="LKZ43" s="50"/>
      <c r="LLA43" s="50"/>
      <c r="LLB43" s="50"/>
      <c r="LLC43" s="50"/>
      <c r="LLD43" s="50"/>
      <c r="LLE43" s="50"/>
      <c r="LLF43" s="50"/>
      <c r="LLG43" s="50"/>
      <c r="LLH43" s="50"/>
      <c r="LLI43" s="50"/>
      <c r="LLJ43" s="50"/>
      <c r="LLK43" s="50"/>
      <c r="LLL43" s="50"/>
      <c r="LLM43" s="50"/>
      <c r="LLN43" s="50"/>
      <c r="LLO43" s="50"/>
      <c r="LLP43" s="50"/>
      <c r="LLQ43" s="50"/>
      <c r="LLR43" s="50"/>
      <c r="LLS43" s="50"/>
      <c r="LLT43" s="50"/>
      <c r="LLU43" s="50"/>
      <c r="LLV43" s="50"/>
      <c r="LLW43" s="50"/>
      <c r="LLX43" s="50"/>
      <c r="LLY43" s="50"/>
      <c r="LLZ43" s="50"/>
      <c r="LMA43" s="50"/>
      <c r="LMB43" s="50"/>
      <c r="LMC43" s="50"/>
      <c r="LMD43" s="50"/>
      <c r="LME43" s="50"/>
      <c r="LMF43" s="50"/>
      <c r="LMG43" s="50"/>
      <c r="LMH43" s="50"/>
      <c r="LMI43" s="50"/>
      <c r="LMJ43" s="50"/>
      <c r="LMK43" s="50"/>
      <c r="LML43" s="50"/>
      <c r="LMM43" s="50"/>
      <c r="LMN43" s="50"/>
      <c r="LMO43" s="50"/>
      <c r="LMP43" s="50"/>
      <c r="LMQ43" s="50"/>
      <c r="LMR43" s="50"/>
      <c r="LMS43" s="50"/>
      <c r="LMT43" s="50"/>
      <c r="LMU43" s="50"/>
      <c r="LMV43" s="50"/>
      <c r="LMW43" s="50"/>
      <c r="LMX43" s="50"/>
      <c r="LMY43" s="50"/>
      <c r="LMZ43" s="50"/>
      <c r="LNA43" s="50"/>
      <c r="LNB43" s="50"/>
      <c r="LNC43" s="50"/>
      <c r="LND43" s="50"/>
      <c r="LNE43" s="50"/>
      <c r="LNF43" s="50"/>
      <c r="LNG43" s="50"/>
      <c r="LNH43" s="50"/>
      <c r="LNI43" s="50"/>
      <c r="LNJ43" s="50"/>
      <c r="LNK43" s="50"/>
      <c r="LNL43" s="50"/>
      <c r="LNM43" s="50"/>
      <c r="LNN43" s="50"/>
      <c r="LNO43" s="50"/>
      <c r="LNP43" s="50"/>
      <c r="LNQ43" s="50"/>
      <c r="LNR43" s="50"/>
      <c r="LNS43" s="50"/>
      <c r="LNT43" s="50"/>
      <c r="LNU43" s="50"/>
      <c r="LNV43" s="50"/>
      <c r="LNW43" s="50"/>
      <c r="LNX43" s="50"/>
      <c r="LNY43" s="50"/>
      <c r="LNZ43" s="50"/>
      <c r="LOA43" s="50"/>
      <c r="LOB43" s="50"/>
      <c r="LOC43" s="50"/>
      <c r="LOD43" s="50"/>
      <c r="LOE43" s="50"/>
      <c r="LOF43" s="50"/>
      <c r="LOG43" s="50"/>
      <c r="LOH43" s="50"/>
      <c r="LOI43" s="50"/>
      <c r="LOJ43" s="50"/>
      <c r="LOK43" s="50"/>
      <c r="LOL43" s="50"/>
      <c r="LOM43" s="50"/>
      <c r="LON43" s="50"/>
      <c r="LOO43" s="50"/>
      <c r="LOP43" s="50"/>
      <c r="LOQ43" s="50"/>
      <c r="LOR43" s="50"/>
      <c r="LOS43" s="50"/>
      <c r="LOT43" s="50"/>
      <c r="LOU43" s="50"/>
      <c r="LOV43" s="50"/>
      <c r="LOW43" s="50"/>
      <c r="LOX43" s="50"/>
      <c r="LOY43" s="50"/>
      <c r="LOZ43" s="50"/>
      <c r="LPA43" s="50"/>
      <c r="LPB43" s="50"/>
      <c r="LPC43" s="50"/>
      <c r="LPD43" s="50"/>
      <c r="LPE43" s="50"/>
      <c r="LPF43" s="50"/>
      <c r="LPG43" s="50"/>
      <c r="LPH43" s="50"/>
      <c r="LPI43" s="50"/>
      <c r="LPJ43" s="50"/>
      <c r="LPK43" s="50"/>
      <c r="LPL43" s="50"/>
      <c r="LPM43" s="50"/>
      <c r="LPN43" s="50"/>
      <c r="LPO43" s="50"/>
      <c r="LPP43" s="50"/>
      <c r="LPQ43" s="50"/>
      <c r="LPR43" s="50"/>
      <c r="LPS43" s="50"/>
      <c r="LPT43" s="50"/>
      <c r="LPU43" s="50"/>
      <c r="LPV43" s="50"/>
      <c r="LPW43" s="50"/>
      <c r="LPX43" s="50"/>
      <c r="LPY43" s="50"/>
      <c r="LPZ43" s="50"/>
      <c r="LQA43" s="50"/>
      <c r="LQB43" s="50"/>
      <c r="LQC43" s="50"/>
      <c r="LQD43" s="50"/>
      <c r="LQE43" s="50"/>
      <c r="LQF43" s="50"/>
      <c r="LQG43" s="50"/>
      <c r="LQH43" s="50"/>
      <c r="LQI43" s="50"/>
      <c r="LQJ43" s="50"/>
      <c r="LQK43" s="50"/>
      <c r="LQL43" s="50"/>
      <c r="LQM43" s="50"/>
      <c r="LQN43" s="50"/>
      <c r="LQO43" s="50"/>
      <c r="LQP43" s="50"/>
      <c r="LQQ43" s="50"/>
      <c r="LQR43" s="50"/>
      <c r="LQS43" s="50"/>
      <c r="LQT43" s="50"/>
      <c r="LQU43" s="50"/>
      <c r="LQV43" s="50"/>
      <c r="LQW43" s="50"/>
      <c r="LQX43" s="50"/>
      <c r="LQY43" s="50"/>
      <c r="LQZ43" s="50"/>
      <c r="LRA43" s="50"/>
      <c r="LRB43" s="50"/>
      <c r="LRC43" s="50"/>
      <c r="LRD43" s="50"/>
      <c r="LRE43" s="50"/>
      <c r="LRF43" s="50"/>
      <c r="LRG43" s="50"/>
      <c r="LRH43" s="50"/>
      <c r="LRI43" s="50"/>
      <c r="LRJ43" s="50"/>
      <c r="LRK43" s="50"/>
      <c r="LRL43" s="50"/>
      <c r="LRM43" s="50"/>
      <c r="LRN43" s="50"/>
      <c r="LRO43" s="50"/>
      <c r="LRP43" s="50"/>
      <c r="LRQ43" s="50"/>
      <c r="LRR43" s="50"/>
      <c r="LRS43" s="50"/>
      <c r="LRT43" s="50"/>
      <c r="LRU43" s="50"/>
      <c r="LRV43" s="50"/>
      <c r="LRW43" s="50"/>
      <c r="LRX43" s="50"/>
      <c r="LRY43" s="50"/>
      <c r="LRZ43" s="50"/>
      <c r="LSA43" s="50"/>
      <c r="LSB43" s="50"/>
      <c r="LSC43" s="50"/>
      <c r="LSD43" s="50"/>
      <c r="LSE43" s="50"/>
      <c r="LSF43" s="50"/>
      <c r="LSG43" s="50"/>
      <c r="LSH43" s="50"/>
      <c r="LSI43" s="50"/>
      <c r="LSJ43" s="50"/>
      <c r="LSK43" s="50"/>
      <c r="LSL43" s="50"/>
      <c r="LSM43" s="50"/>
      <c r="LSN43" s="50"/>
      <c r="LSO43" s="50"/>
      <c r="LSP43" s="50"/>
      <c r="LSQ43" s="50"/>
      <c r="LSR43" s="50"/>
      <c r="LSS43" s="50"/>
      <c r="LST43" s="50"/>
      <c r="LSU43" s="50"/>
      <c r="LSV43" s="50"/>
      <c r="LSW43" s="50"/>
      <c r="LSX43" s="50"/>
      <c r="LSY43" s="50"/>
      <c r="LSZ43" s="50"/>
      <c r="LTA43" s="50"/>
      <c r="LTB43" s="50"/>
      <c r="LTC43" s="50"/>
      <c r="LTD43" s="50"/>
      <c r="LTE43" s="50"/>
      <c r="LTF43" s="50"/>
      <c r="LTG43" s="50"/>
      <c r="LTH43" s="50"/>
      <c r="LTI43" s="50"/>
      <c r="LTJ43" s="50"/>
      <c r="LTK43" s="50"/>
      <c r="LTL43" s="50"/>
      <c r="LTM43" s="50"/>
      <c r="LTN43" s="50"/>
      <c r="LTO43" s="50"/>
      <c r="LTP43" s="50"/>
      <c r="LTQ43" s="50"/>
      <c r="LTR43" s="50"/>
      <c r="LTS43" s="50"/>
      <c r="LTT43" s="50"/>
      <c r="LTU43" s="50"/>
      <c r="LTV43" s="50"/>
      <c r="LTW43" s="50"/>
      <c r="LTX43" s="50"/>
      <c r="LTY43" s="50"/>
      <c r="LTZ43" s="50"/>
      <c r="LUA43" s="50"/>
      <c r="LUB43" s="50"/>
      <c r="LUC43" s="50"/>
      <c r="LUD43" s="50"/>
      <c r="LUE43" s="50"/>
      <c r="LUF43" s="50"/>
      <c r="LUG43" s="50"/>
      <c r="LUH43" s="50"/>
      <c r="LUI43" s="50"/>
      <c r="LUJ43" s="50"/>
      <c r="LUK43" s="50"/>
      <c r="LUL43" s="50"/>
      <c r="LUM43" s="50"/>
      <c r="LUN43" s="50"/>
      <c r="LUO43" s="50"/>
      <c r="LUP43" s="50"/>
      <c r="LUQ43" s="50"/>
      <c r="LUR43" s="50"/>
      <c r="LUS43" s="50"/>
      <c r="LUT43" s="50"/>
      <c r="LUU43" s="50"/>
      <c r="LUV43" s="50"/>
      <c r="LUW43" s="50"/>
      <c r="LUX43" s="50"/>
      <c r="LUY43" s="50"/>
      <c r="LUZ43" s="50"/>
      <c r="LVA43" s="50"/>
      <c r="LVB43" s="50"/>
      <c r="LVC43" s="50"/>
      <c r="LVD43" s="50"/>
      <c r="LVE43" s="50"/>
      <c r="LVF43" s="50"/>
      <c r="LVG43" s="50"/>
      <c r="LVH43" s="50"/>
      <c r="LVI43" s="50"/>
      <c r="LVJ43" s="50"/>
      <c r="LVK43" s="50"/>
      <c r="LVL43" s="50"/>
      <c r="LVM43" s="50"/>
      <c r="LVN43" s="50"/>
      <c r="LVO43" s="50"/>
      <c r="LVP43" s="50"/>
      <c r="LVQ43" s="50"/>
      <c r="LVR43" s="50"/>
      <c r="LVS43" s="50"/>
      <c r="LVT43" s="50"/>
      <c r="LVU43" s="50"/>
      <c r="LVV43" s="50"/>
      <c r="LVW43" s="50"/>
      <c r="LVX43" s="50"/>
      <c r="LVY43" s="50"/>
      <c r="LVZ43" s="50"/>
      <c r="LWA43" s="50"/>
      <c r="LWB43" s="50"/>
      <c r="LWC43" s="50"/>
      <c r="LWD43" s="50"/>
      <c r="LWE43" s="50"/>
      <c r="LWF43" s="50"/>
      <c r="LWG43" s="50"/>
      <c r="LWH43" s="50"/>
      <c r="LWI43" s="50"/>
      <c r="LWJ43" s="50"/>
      <c r="LWK43" s="50"/>
      <c r="LWL43" s="50"/>
      <c r="LWM43" s="50"/>
      <c r="LWN43" s="50"/>
      <c r="LWO43" s="50"/>
      <c r="LWP43" s="50"/>
      <c r="LWQ43" s="50"/>
      <c r="LWR43" s="50"/>
      <c r="LWS43" s="50"/>
      <c r="LWT43" s="50"/>
      <c r="LWU43" s="50"/>
      <c r="LWV43" s="50"/>
      <c r="LWW43" s="50"/>
      <c r="LWX43" s="50"/>
      <c r="LWY43" s="50"/>
      <c r="LWZ43" s="50"/>
      <c r="LXA43" s="50"/>
      <c r="LXB43" s="50"/>
      <c r="LXC43" s="50"/>
      <c r="LXD43" s="50"/>
      <c r="LXE43" s="50"/>
      <c r="LXF43" s="50"/>
      <c r="LXG43" s="50"/>
      <c r="LXH43" s="50"/>
      <c r="LXI43" s="50"/>
      <c r="LXJ43" s="50"/>
      <c r="LXK43" s="50"/>
      <c r="LXL43" s="50"/>
      <c r="LXM43" s="50"/>
      <c r="LXN43" s="50"/>
      <c r="LXO43" s="50"/>
      <c r="LXP43" s="50"/>
      <c r="LXQ43" s="50"/>
      <c r="LXR43" s="50"/>
      <c r="LXS43" s="50"/>
      <c r="LXT43" s="50"/>
      <c r="LXU43" s="50"/>
      <c r="LXV43" s="50"/>
      <c r="LXW43" s="50"/>
      <c r="LXX43" s="50"/>
      <c r="LXY43" s="50"/>
      <c r="LXZ43" s="50"/>
      <c r="LYA43" s="50"/>
      <c r="LYB43" s="50"/>
      <c r="LYC43" s="50"/>
      <c r="LYD43" s="50"/>
      <c r="LYE43" s="50"/>
      <c r="LYF43" s="50"/>
      <c r="LYG43" s="50"/>
      <c r="LYH43" s="50"/>
      <c r="LYI43" s="50"/>
      <c r="LYJ43" s="50"/>
      <c r="LYK43" s="50"/>
      <c r="LYL43" s="50"/>
      <c r="LYM43" s="50"/>
      <c r="LYN43" s="50"/>
      <c r="LYO43" s="50"/>
      <c r="LYP43" s="50"/>
      <c r="LYQ43" s="50"/>
      <c r="LYR43" s="50"/>
      <c r="LYS43" s="50"/>
      <c r="LYT43" s="50"/>
      <c r="LYU43" s="50"/>
      <c r="LYV43" s="50"/>
      <c r="LYW43" s="50"/>
      <c r="LYX43" s="50"/>
      <c r="LYY43" s="50"/>
      <c r="LYZ43" s="50"/>
      <c r="LZA43" s="50"/>
      <c r="LZB43" s="50"/>
      <c r="LZC43" s="50"/>
      <c r="LZD43" s="50"/>
      <c r="LZE43" s="50"/>
      <c r="LZF43" s="50"/>
      <c r="LZG43" s="50"/>
      <c r="LZH43" s="50"/>
      <c r="LZI43" s="50"/>
      <c r="LZJ43" s="50"/>
      <c r="LZK43" s="50"/>
      <c r="LZL43" s="50"/>
      <c r="LZM43" s="50"/>
      <c r="LZN43" s="50"/>
      <c r="LZO43" s="50"/>
      <c r="LZP43" s="50"/>
      <c r="LZQ43" s="50"/>
      <c r="LZR43" s="50"/>
      <c r="LZS43" s="50"/>
      <c r="LZT43" s="50"/>
      <c r="LZU43" s="50"/>
      <c r="LZV43" s="50"/>
      <c r="LZW43" s="50"/>
      <c r="LZX43" s="50"/>
      <c r="LZY43" s="50"/>
      <c r="LZZ43" s="50"/>
      <c r="MAA43" s="50"/>
      <c r="MAB43" s="50"/>
      <c r="MAC43" s="50"/>
      <c r="MAD43" s="50"/>
      <c r="MAE43" s="50"/>
      <c r="MAF43" s="50"/>
      <c r="MAG43" s="50"/>
      <c r="MAH43" s="50"/>
      <c r="MAI43" s="50"/>
      <c r="MAJ43" s="50"/>
      <c r="MAK43" s="50"/>
      <c r="MAL43" s="50"/>
      <c r="MAM43" s="50"/>
      <c r="MAN43" s="50"/>
      <c r="MAO43" s="50"/>
      <c r="MAP43" s="50"/>
      <c r="MAQ43" s="50"/>
      <c r="MAR43" s="50"/>
      <c r="MAS43" s="50"/>
      <c r="MAT43" s="50"/>
      <c r="MAU43" s="50"/>
      <c r="MAV43" s="50"/>
      <c r="MAW43" s="50"/>
      <c r="MAX43" s="50"/>
      <c r="MAY43" s="50"/>
      <c r="MAZ43" s="50"/>
      <c r="MBA43" s="50"/>
      <c r="MBB43" s="50"/>
      <c r="MBC43" s="50"/>
      <c r="MBD43" s="50"/>
      <c r="MBE43" s="50"/>
      <c r="MBF43" s="50"/>
      <c r="MBG43" s="50"/>
      <c r="MBH43" s="50"/>
      <c r="MBI43" s="50"/>
      <c r="MBJ43" s="50"/>
      <c r="MBK43" s="50"/>
      <c r="MBL43" s="50"/>
      <c r="MBM43" s="50"/>
      <c r="MBN43" s="50"/>
      <c r="MBO43" s="50"/>
      <c r="MBP43" s="50"/>
      <c r="MBQ43" s="50"/>
      <c r="MBR43" s="50"/>
      <c r="MBS43" s="50"/>
      <c r="MBT43" s="50"/>
      <c r="MBU43" s="50"/>
      <c r="MBV43" s="50"/>
      <c r="MBW43" s="50"/>
      <c r="MBX43" s="50"/>
      <c r="MBY43" s="50"/>
      <c r="MBZ43" s="50"/>
      <c r="MCA43" s="50"/>
      <c r="MCB43" s="50"/>
      <c r="MCC43" s="50"/>
      <c r="MCD43" s="50"/>
      <c r="MCE43" s="50"/>
      <c r="MCF43" s="50"/>
      <c r="MCG43" s="50"/>
      <c r="MCH43" s="50"/>
      <c r="MCI43" s="50"/>
      <c r="MCJ43" s="50"/>
      <c r="MCK43" s="50"/>
      <c r="MCL43" s="50"/>
      <c r="MCM43" s="50"/>
      <c r="MCN43" s="50"/>
      <c r="MCO43" s="50"/>
      <c r="MCP43" s="50"/>
      <c r="MCQ43" s="50"/>
      <c r="MCR43" s="50"/>
      <c r="MCS43" s="50"/>
      <c r="MCT43" s="50"/>
      <c r="MCU43" s="50"/>
      <c r="MCV43" s="50"/>
      <c r="MCW43" s="50"/>
      <c r="MCX43" s="50"/>
      <c r="MCY43" s="50"/>
      <c r="MCZ43" s="50"/>
      <c r="MDA43" s="50"/>
      <c r="MDB43" s="50"/>
      <c r="MDC43" s="50"/>
      <c r="MDD43" s="50"/>
      <c r="MDE43" s="50"/>
      <c r="MDF43" s="50"/>
      <c r="MDG43" s="50"/>
      <c r="MDH43" s="50"/>
      <c r="MDI43" s="50"/>
      <c r="MDJ43" s="50"/>
      <c r="MDK43" s="50"/>
      <c r="MDL43" s="50"/>
      <c r="MDM43" s="50"/>
      <c r="MDN43" s="50"/>
      <c r="MDO43" s="50"/>
      <c r="MDP43" s="50"/>
      <c r="MDQ43" s="50"/>
      <c r="MDR43" s="50"/>
      <c r="MDS43" s="50"/>
      <c r="MDT43" s="50"/>
      <c r="MDU43" s="50"/>
      <c r="MDV43" s="50"/>
      <c r="MDW43" s="50"/>
      <c r="MDX43" s="50"/>
      <c r="MDY43" s="50"/>
      <c r="MDZ43" s="50"/>
      <c r="MEA43" s="50"/>
      <c r="MEB43" s="50"/>
      <c r="MEC43" s="50"/>
      <c r="MED43" s="50"/>
      <c r="MEE43" s="50"/>
      <c r="MEF43" s="50"/>
      <c r="MEG43" s="50"/>
      <c r="MEH43" s="50"/>
      <c r="MEI43" s="50"/>
      <c r="MEJ43" s="50"/>
      <c r="MEK43" s="50"/>
      <c r="MEL43" s="50"/>
      <c r="MEM43" s="50"/>
      <c r="MEN43" s="50"/>
      <c r="MEO43" s="50"/>
      <c r="MEP43" s="50"/>
      <c r="MEQ43" s="50"/>
      <c r="MER43" s="50"/>
      <c r="MES43" s="50"/>
      <c r="MET43" s="50"/>
      <c r="MEU43" s="50"/>
      <c r="MEV43" s="50"/>
      <c r="MEW43" s="50"/>
      <c r="MEX43" s="50"/>
      <c r="MEY43" s="50"/>
      <c r="MEZ43" s="50"/>
      <c r="MFA43" s="50"/>
      <c r="MFB43" s="50"/>
      <c r="MFC43" s="50"/>
      <c r="MFD43" s="50"/>
      <c r="MFE43" s="50"/>
      <c r="MFF43" s="50"/>
      <c r="MFG43" s="50"/>
      <c r="MFH43" s="50"/>
      <c r="MFI43" s="50"/>
      <c r="MFJ43" s="50"/>
      <c r="MFK43" s="50"/>
      <c r="MFL43" s="50"/>
      <c r="MFM43" s="50"/>
      <c r="MFN43" s="50"/>
      <c r="MFO43" s="50"/>
      <c r="MFP43" s="50"/>
      <c r="MFQ43" s="50"/>
      <c r="MFR43" s="50"/>
      <c r="MFS43" s="50"/>
      <c r="MFT43" s="50"/>
      <c r="MFU43" s="50"/>
      <c r="MFV43" s="50"/>
      <c r="MFW43" s="50"/>
      <c r="MFX43" s="50"/>
      <c r="MFY43" s="50"/>
      <c r="MFZ43" s="50"/>
      <c r="MGA43" s="50"/>
      <c r="MGB43" s="50"/>
      <c r="MGC43" s="50"/>
      <c r="MGD43" s="50"/>
      <c r="MGE43" s="50"/>
      <c r="MGF43" s="50"/>
      <c r="MGG43" s="50"/>
      <c r="MGH43" s="50"/>
      <c r="MGI43" s="50"/>
      <c r="MGJ43" s="50"/>
      <c r="MGK43" s="50"/>
      <c r="MGL43" s="50"/>
      <c r="MGM43" s="50"/>
      <c r="MGN43" s="50"/>
      <c r="MGO43" s="50"/>
      <c r="MGP43" s="50"/>
      <c r="MGQ43" s="50"/>
      <c r="MGR43" s="50"/>
      <c r="MGS43" s="50"/>
      <c r="MGT43" s="50"/>
      <c r="MGU43" s="50"/>
      <c r="MGV43" s="50"/>
      <c r="MGW43" s="50"/>
      <c r="MGX43" s="50"/>
      <c r="MGY43" s="50"/>
      <c r="MGZ43" s="50"/>
      <c r="MHA43" s="50"/>
      <c r="MHB43" s="50"/>
      <c r="MHC43" s="50"/>
      <c r="MHD43" s="50"/>
      <c r="MHE43" s="50"/>
      <c r="MHF43" s="50"/>
      <c r="MHG43" s="50"/>
      <c r="MHH43" s="50"/>
      <c r="MHI43" s="50"/>
      <c r="MHJ43" s="50"/>
      <c r="MHK43" s="50"/>
      <c r="MHL43" s="50"/>
      <c r="MHM43" s="50"/>
      <c r="MHN43" s="50"/>
      <c r="MHO43" s="50"/>
      <c r="MHP43" s="50"/>
      <c r="MHQ43" s="50"/>
      <c r="MHR43" s="50"/>
      <c r="MHS43" s="50"/>
      <c r="MHT43" s="50"/>
      <c r="MHU43" s="50"/>
      <c r="MHV43" s="50"/>
      <c r="MHW43" s="50"/>
      <c r="MHX43" s="50"/>
      <c r="MHY43" s="50"/>
      <c r="MHZ43" s="50"/>
      <c r="MIA43" s="50"/>
      <c r="MIB43" s="50"/>
      <c r="MIC43" s="50"/>
      <c r="MID43" s="50"/>
      <c r="MIE43" s="50"/>
      <c r="MIF43" s="50"/>
      <c r="MIG43" s="50"/>
      <c r="MIH43" s="50"/>
      <c r="MII43" s="50"/>
      <c r="MIJ43" s="50"/>
      <c r="MIK43" s="50"/>
      <c r="MIL43" s="50"/>
      <c r="MIM43" s="50"/>
      <c r="MIN43" s="50"/>
      <c r="MIO43" s="50"/>
      <c r="MIP43" s="50"/>
      <c r="MIQ43" s="50"/>
      <c r="MIR43" s="50"/>
      <c r="MIS43" s="50"/>
      <c r="MIT43" s="50"/>
      <c r="MIU43" s="50"/>
      <c r="MIV43" s="50"/>
      <c r="MIW43" s="50"/>
      <c r="MIX43" s="50"/>
      <c r="MIY43" s="50"/>
      <c r="MIZ43" s="50"/>
      <c r="MJA43" s="50"/>
      <c r="MJB43" s="50"/>
      <c r="MJC43" s="50"/>
      <c r="MJD43" s="50"/>
      <c r="MJE43" s="50"/>
      <c r="MJF43" s="50"/>
      <c r="MJG43" s="50"/>
      <c r="MJH43" s="50"/>
      <c r="MJI43" s="50"/>
      <c r="MJJ43" s="50"/>
      <c r="MJK43" s="50"/>
      <c r="MJL43" s="50"/>
      <c r="MJM43" s="50"/>
      <c r="MJN43" s="50"/>
      <c r="MJO43" s="50"/>
      <c r="MJP43" s="50"/>
      <c r="MJQ43" s="50"/>
      <c r="MJR43" s="50"/>
      <c r="MJS43" s="50"/>
      <c r="MJT43" s="50"/>
      <c r="MJU43" s="50"/>
      <c r="MJV43" s="50"/>
      <c r="MJW43" s="50"/>
      <c r="MJX43" s="50"/>
      <c r="MJY43" s="50"/>
      <c r="MJZ43" s="50"/>
      <c r="MKA43" s="50"/>
      <c r="MKB43" s="50"/>
      <c r="MKC43" s="50"/>
      <c r="MKD43" s="50"/>
      <c r="MKE43" s="50"/>
      <c r="MKF43" s="50"/>
      <c r="MKG43" s="50"/>
      <c r="MKH43" s="50"/>
      <c r="MKI43" s="50"/>
      <c r="MKJ43" s="50"/>
      <c r="MKK43" s="50"/>
      <c r="MKL43" s="50"/>
      <c r="MKM43" s="50"/>
      <c r="MKN43" s="50"/>
      <c r="MKO43" s="50"/>
      <c r="MKP43" s="50"/>
      <c r="MKQ43" s="50"/>
      <c r="MKR43" s="50"/>
      <c r="MKS43" s="50"/>
      <c r="MKT43" s="50"/>
      <c r="MKU43" s="50"/>
      <c r="MKV43" s="50"/>
      <c r="MKW43" s="50"/>
      <c r="MKX43" s="50"/>
      <c r="MKY43" s="50"/>
      <c r="MKZ43" s="50"/>
      <c r="MLA43" s="50"/>
      <c r="MLB43" s="50"/>
      <c r="MLC43" s="50"/>
      <c r="MLD43" s="50"/>
      <c r="MLE43" s="50"/>
      <c r="MLF43" s="50"/>
      <c r="MLG43" s="50"/>
      <c r="MLH43" s="50"/>
      <c r="MLI43" s="50"/>
      <c r="MLJ43" s="50"/>
      <c r="MLK43" s="50"/>
      <c r="MLL43" s="50"/>
      <c r="MLM43" s="50"/>
      <c r="MLN43" s="50"/>
      <c r="MLO43" s="50"/>
      <c r="MLP43" s="50"/>
      <c r="MLQ43" s="50"/>
      <c r="MLR43" s="50"/>
      <c r="MLS43" s="50"/>
      <c r="MLT43" s="50"/>
      <c r="MLU43" s="50"/>
      <c r="MLV43" s="50"/>
      <c r="MLW43" s="50"/>
      <c r="MLX43" s="50"/>
      <c r="MLY43" s="50"/>
      <c r="MLZ43" s="50"/>
      <c r="MMA43" s="50"/>
      <c r="MMB43" s="50"/>
      <c r="MMC43" s="50"/>
      <c r="MMD43" s="50"/>
      <c r="MME43" s="50"/>
      <c r="MMF43" s="50"/>
      <c r="MMG43" s="50"/>
      <c r="MMH43" s="50"/>
      <c r="MMI43" s="50"/>
      <c r="MMJ43" s="50"/>
      <c r="MMK43" s="50"/>
      <c r="MML43" s="50"/>
      <c r="MMM43" s="50"/>
      <c r="MMN43" s="50"/>
      <c r="MMO43" s="50"/>
      <c r="MMP43" s="50"/>
      <c r="MMQ43" s="50"/>
      <c r="MMR43" s="50"/>
      <c r="MMS43" s="50"/>
      <c r="MMT43" s="50"/>
      <c r="MMU43" s="50"/>
      <c r="MMV43" s="50"/>
      <c r="MMW43" s="50"/>
      <c r="MMX43" s="50"/>
      <c r="MMY43" s="50"/>
      <c r="MMZ43" s="50"/>
      <c r="MNA43" s="50"/>
      <c r="MNB43" s="50"/>
      <c r="MNC43" s="50"/>
      <c r="MND43" s="50"/>
      <c r="MNE43" s="50"/>
      <c r="MNF43" s="50"/>
      <c r="MNG43" s="50"/>
      <c r="MNH43" s="50"/>
      <c r="MNI43" s="50"/>
      <c r="MNJ43" s="50"/>
      <c r="MNK43" s="50"/>
      <c r="MNL43" s="50"/>
      <c r="MNM43" s="50"/>
      <c r="MNN43" s="50"/>
      <c r="MNO43" s="50"/>
      <c r="MNP43" s="50"/>
      <c r="MNQ43" s="50"/>
      <c r="MNR43" s="50"/>
      <c r="MNS43" s="50"/>
      <c r="MNT43" s="50"/>
      <c r="MNU43" s="50"/>
      <c r="MNV43" s="50"/>
      <c r="MNW43" s="50"/>
      <c r="MNX43" s="50"/>
      <c r="MNY43" s="50"/>
      <c r="MNZ43" s="50"/>
      <c r="MOA43" s="50"/>
      <c r="MOB43" s="50"/>
      <c r="MOC43" s="50"/>
      <c r="MOD43" s="50"/>
      <c r="MOE43" s="50"/>
      <c r="MOF43" s="50"/>
      <c r="MOG43" s="50"/>
      <c r="MOH43" s="50"/>
      <c r="MOI43" s="50"/>
      <c r="MOJ43" s="50"/>
      <c r="MOK43" s="50"/>
      <c r="MOL43" s="50"/>
      <c r="MOM43" s="50"/>
      <c r="MON43" s="50"/>
      <c r="MOO43" s="50"/>
      <c r="MOP43" s="50"/>
      <c r="MOQ43" s="50"/>
      <c r="MOR43" s="50"/>
      <c r="MOS43" s="50"/>
      <c r="MOT43" s="50"/>
      <c r="MOU43" s="50"/>
      <c r="MOV43" s="50"/>
      <c r="MOW43" s="50"/>
      <c r="MOX43" s="50"/>
      <c r="MOY43" s="50"/>
      <c r="MOZ43" s="50"/>
      <c r="MPA43" s="50"/>
      <c r="MPB43" s="50"/>
      <c r="MPC43" s="50"/>
      <c r="MPD43" s="50"/>
      <c r="MPE43" s="50"/>
      <c r="MPF43" s="50"/>
      <c r="MPG43" s="50"/>
      <c r="MPH43" s="50"/>
      <c r="MPI43" s="50"/>
      <c r="MPJ43" s="50"/>
      <c r="MPK43" s="50"/>
      <c r="MPL43" s="50"/>
      <c r="MPM43" s="50"/>
      <c r="MPN43" s="50"/>
      <c r="MPO43" s="50"/>
      <c r="MPP43" s="50"/>
      <c r="MPQ43" s="50"/>
      <c r="MPR43" s="50"/>
      <c r="MPS43" s="50"/>
      <c r="MPT43" s="50"/>
      <c r="MPU43" s="50"/>
      <c r="MPV43" s="50"/>
      <c r="MPW43" s="50"/>
      <c r="MPX43" s="50"/>
      <c r="MPY43" s="50"/>
      <c r="MPZ43" s="50"/>
      <c r="MQA43" s="50"/>
      <c r="MQB43" s="50"/>
      <c r="MQC43" s="50"/>
      <c r="MQD43" s="50"/>
      <c r="MQE43" s="50"/>
      <c r="MQF43" s="50"/>
      <c r="MQG43" s="50"/>
      <c r="MQH43" s="50"/>
      <c r="MQI43" s="50"/>
      <c r="MQJ43" s="50"/>
      <c r="MQK43" s="50"/>
      <c r="MQL43" s="50"/>
      <c r="MQM43" s="50"/>
      <c r="MQN43" s="50"/>
      <c r="MQO43" s="50"/>
      <c r="MQP43" s="50"/>
      <c r="MQQ43" s="50"/>
      <c r="MQR43" s="50"/>
      <c r="MQS43" s="50"/>
      <c r="MQT43" s="50"/>
      <c r="MQU43" s="50"/>
      <c r="MQV43" s="50"/>
      <c r="MQW43" s="50"/>
      <c r="MQX43" s="50"/>
      <c r="MQY43" s="50"/>
      <c r="MQZ43" s="50"/>
      <c r="MRA43" s="50"/>
      <c r="MRB43" s="50"/>
      <c r="MRC43" s="50"/>
      <c r="MRD43" s="50"/>
      <c r="MRE43" s="50"/>
      <c r="MRF43" s="50"/>
      <c r="MRG43" s="50"/>
      <c r="MRH43" s="50"/>
      <c r="MRI43" s="50"/>
      <c r="MRJ43" s="50"/>
      <c r="MRK43" s="50"/>
      <c r="MRL43" s="50"/>
      <c r="MRM43" s="50"/>
      <c r="MRN43" s="50"/>
      <c r="MRO43" s="50"/>
      <c r="MRP43" s="50"/>
      <c r="MRQ43" s="50"/>
      <c r="MRR43" s="50"/>
      <c r="MRS43" s="50"/>
      <c r="MRT43" s="50"/>
      <c r="MRU43" s="50"/>
      <c r="MRV43" s="50"/>
      <c r="MRW43" s="50"/>
      <c r="MRX43" s="50"/>
      <c r="MRY43" s="50"/>
      <c r="MRZ43" s="50"/>
      <c r="MSA43" s="50"/>
      <c r="MSB43" s="50"/>
      <c r="MSC43" s="50"/>
      <c r="MSD43" s="50"/>
      <c r="MSE43" s="50"/>
      <c r="MSF43" s="50"/>
      <c r="MSG43" s="50"/>
      <c r="MSH43" s="50"/>
      <c r="MSI43" s="50"/>
      <c r="MSJ43" s="50"/>
      <c r="MSK43" s="50"/>
      <c r="MSL43" s="50"/>
      <c r="MSM43" s="50"/>
      <c r="MSN43" s="50"/>
      <c r="MSO43" s="50"/>
      <c r="MSP43" s="50"/>
      <c r="MSQ43" s="50"/>
      <c r="MSR43" s="50"/>
      <c r="MSS43" s="50"/>
      <c r="MST43" s="50"/>
      <c r="MSU43" s="50"/>
      <c r="MSV43" s="50"/>
      <c r="MSW43" s="50"/>
      <c r="MSX43" s="50"/>
      <c r="MSY43" s="50"/>
      <c r="MSZ43" s="50"/>
      <c r="MTA43" s="50"/>
      <c r="MTB43" s="50"/>
      <c r="MTC43" s="50"/>
      <c r="MTD43" s="50"/>
      <c r="MTE43" s="50"/>
      <c r="MTF43" s="50"/>
      <c r="MTG43" s="50"/>
      <c r="MTH43" s="50"/>
      <c r="MTI43" s="50"/>
      <c r="MTJ43" s="50"/>
      <c r="MTK43" s="50"/>
      <c r="MTL43" s="50"/>
      <c r="MTM43" s="50"/>
      <c r="MTN43" s="50"/>
      <c r="MTO43" s="50"/>
      <c r="MTP43" s="50"/>
      <c r="MTQ43" s="50"/>
      <c r="MTR43" s="50"/>
      <c r="MTS43" s="50"/>
      <c r="MTT43" s="50"/>
      <c r="MTU43" s="50"/>
      <c r="MTV43" s="50"/>
      <c r="MTW43" s="50"/>
      <c r="MTX43" s="50"/>
      <c r="MTY43" s="50"/>
      <c r="MTZ43" s="50"/>
      <c r="MUA43" s="50"/>
      <c r="MUB43" s="50"/>
      <c r="MUC43" s="50"/>
      <c r="MUD43" s="50"/>
      <c r="MUE43" s="50"/>
      <c r="MUF43" s="50"/>
      <c r="MUG43" s="50"/>
      <c r="MUH43" s="50"/>
      <c r="MUI43" s="50"/>
      <c r="MUJ43" s="50"/>
      <c r="MUK43" s="50"/>
      <c r="MUL43" s="50"/>
      <c r="MUM43" s="50"/>
      <c r="MUN43" s="50"/>
      <c r="MUO43" s="50"/>
      <c r="MUP43" s="50"/>
      <c r="MUQ43" s="50"/>
      <c r="MUR43" s="50"/>
      <c r="MUS43" s="50"/>
      <c r="MUT43" s="50"/>
      <c r="MUU43" s="50"/>
      <c r="MUV43" s="50"/>
      <c r="MUW43" s="50"/>
      <c r="MUX43" s="50"/>
      <c r="MUY43" s="50"/>
      <c r="MUZ43" s="50"/>
      <c r="MVA43" s="50"/>
      <c r="MVB43" s="50"/>
      <c r="MVC43" s="50"/>
      <c r="MVD43" s="50"/>
      <c r="MVE43" s="50"/>
      <c r="MVF43" s="50"/>
      <c r="MVG43" s="50"/>
      <c r="MVH43" s="50"/>
      <c r="MVI43" s="50"/>
      <c r="MVJ43" s="50"/>
      <c r="MVK43" s="50"/>
      <c r="MVL43" s="50"/>
      <c r="MVM43" s="50"/>
      <c r="MVN43" s="50"/>
      <c r="MVO43" s="50"/>
      <c r="MVP43" s="50"/>
      <c r="MVQ43" s="50"/>
      <c r="MVR43" s="50"/>
      <c r="MVS43" s="50"/>
      <c r="MVT43" s="50"/>
      <c r="MVU43" s="50"/>
      <c r="MVV43" s="50"/>
      <c r="MVW43" s="50"/>
      <c r="MVX43" s="50"/>
      <c r="MVY43" s="50"/>
      <c r="MVZ43" s="50"/>
      <c r="MWA43" s="50"/>
      <c r="MWB43" s="50"/>
      <c r="MWC43" s="50"/>
      <c r="MWD43" s="50"/>
      <c r="MWE43" s="50"/>
      <c r="MWF43" s="50"/>
      <c r="MWG43" s="50"/>
      <c r="MWH43" s="50"/>
      <c r="MWI43" s="50"/>
      <c r="MWJ43" s="50"/>
      <c r="MWK43" s="50"/>
      <c r="MWL43" s="50"/>
      <c r="MWM43" s="50"/>
      <c r="MWN43" s="50"/>
      <c r="MWO43" s="50"/>
      <c r="MWP43" s="50"/>
      <c r="MWQ43" s="50"/>
      <c r="MWR43" s="50"/>
      <c r="MWS43" s="50"/>
      <c r="MWT43" s="50"/>
      <c r="MWU43" s="50"/>
      <c r="MWV43" s="50"/>
      <c r="MWW43" s="50"/>
      <c r="MWX43" s="50"/>
      <c r="MWY43" s="50"/>
      <c r="MWZ43" s="50"/>
      <c r="MXA43" s="50"/>
      <c r="MXB43" s="50"/>
      <c r="MXC43" s="50"/>
      <c r="MXD43" s="50"/>
      <c r="MXE43" s="50"/>
      <c r="MXF43" s="50"/>
      <c r="MXG43" s="50"/>
      <c r="MXH43" s="50"/>
      <c r="MXI43" s="50"/>
      <c r="MXJ43" s="50"/>
      <c r="MXK43" s="50"/>
      <c r="MXL43" s="50"/>
      <c r="MXM43" s="50"/>
      <c r="MXN43" s="50"/>
      <c r="MXO43" s="50"/>
      <c r="MXP43" s="50"/>
      <c r="MXQ43" s="50"/>
      <c r="MXR43" s="50"/>
      <c r="MXS43" s="50"/>
      <c r="MXT43" s="50"/>
      <c r="MXU43" s="50"/>
      <c r="MXV43" s="50"/>
      <c r="MXW43" s="50"/>
      <c r="MXX43" s="50"/>
      <c r="MXY43" s="50"/>
      <c r="MXZ43" s="50"/>
      <c r="MYA43" s="50"/>
      <c r="MYB43" s="50"/>
      <c r="MYC43" s="50"/>
      <c r="MYD43" s="50"/>
      <c r="MYE43" s="50"/>
      <c r="MYF43" s="50"/>
      <c r="MYG43" s="50"/>
      <c r="MYH43" s="50"/>
      <c r="MYI43" s="50"/>
      <c r="MYJ43" s="50"/>
      <c r="MYK43" s="50"/>
      <c r="MYL43" s="50"/>
      <c r="MYM43" s="50"/>
      <c r="MYN43" s="50"/>
      <c r="MYO43" s="50"/>
      <c r="MYP43" s="50"/>
      <c r="MYQ43" s="50"/>
      <c r="MYR43" s="50"/>
      <c r="MYS43" s="50"/>
      <c r="MYT43" s="50"/>
      <c r="MYU43" s="50"/>
      <c r="MYV43" s="50"/>
      <c r="MYW43" s="50"/>
      <c r="MYX43" s="50"/>
      <c r="MYY43" s="50"/>
      <c r="MYZ43" s="50"/>
      <c r="MZA43" s="50"/>
      <c r="MZB43" s="50"/>
      <c r="MZC43" s="50"/>
      <c r="MZD43" s="50"/>
      <c r="MZE43" s="50"/>
      <c r="MZF43" s="50"/>
      <c r="MZG43" s="50"/>
      <c r="MZH43" s="50"/>
      <c r="MZI43" s="50"/>
      <c r="MZJ43" s="50"/>
      <c r="MZK43" s="50"/>
      <c r="MZL43" s="50"/>
      <c r="MZM43" s="50"/>
      <c r="MZN43" s="50"/>
      <c r="MZO43" s="50"/>
      <c r="MZP43" s="50"/>
      <c r="MZQ43" s="50"/>
      <c r="MZR43" s="50"/>
      <c r="MZS43" s="50"/>
      <c r="MZT43" s="50"/>
      <c r="MZU43" s="50"/>
      <c r="MZV43" s="50"/>
      <c r="MZW43" s="50"/>
      <c r="MZX43" s="50"/>
      <c r="MZY43" s="50"/>
      <c r="MZZ43" s="50"/>
      <c r="NAA43" s="50"/>
      <c r="NAB43" s="50"/>
      <c r="NAC43" s="50"/>
      <c r="NAD43" s="50"/>
      <c r="NAE43" s="50"/>
      <c r="NAF43" s="50"/>
      <c r="NAG43" s="50"/>
      <c r="NAH43" s="50"/>
      <c r="NAI43" s="50"/>
      <c r="NAJ43" s="50"/>
      <c r="NAK43" s="50"/>
      <c r="NAL43" s="50"/>
      <c r="NAM43" s="50"/>
      <c r="NAN43" s="50"/>
      <c r="NAO43" s="50"/>
      <c r="NAP43" s="50"/>
      <c r="NAQ43" s="50"/>
      <c r="NAR43" s="50"/>
      <c r="NAS43" s="50"/>
      <c r="NAT43" s="50"/>
      <c r="NAU43" s="50"/>
      <c r="NAV43" s="50"/>
      <c r="NAW43" s="50"/>
      <c r="NAX43" s="50"/>
      <c r="NAY43" s="50"/>
      <c r="NAZ43" s="50"/>
      <c r="NBA43" s="50"/>
      <c r="NBB43" s="50"/>
      <c r="NBC43" s="50"/>
      <c r="NBD43" s="50"/>
      <c r="NBE43" s="50"/>
      <c r="NBF43" s="50"/>
      <c r="NBG43" s="50"/>
      <c r="NBH43" s="50"/>
      <c r="NBI43" s="50"/>
      <c r="NBJ43" s="50"/>
      <c r="NBK43" s="50"/>
      <c r="NBL43" s="50"/>
      <c r="NBM43" s="50"/>
      <c r="NBN43" s="50"/>
      <c r="NBO43" s="50"/>
      <c r="NBP43" s="50"/>
      <c r="NBQ43" s="50"/>
      <c r="NBR43" s="50"/>
      <c r="NBS43" s="50"/>
      <c r="NBT43" s="50"/>
      <c r="NBU43" s="50"/>
      <c r="NBV43" s="50"/>
      <c r="NBW43" s="50"/>
      <c r="NBX43" s="50"/>
      <c r="NBY43" s="50"/>
      <c r="NBZ43" s="50"/>
      <c r="NCA43" s="50"/>
      <c r="NCB43" s="50"/>
      <c r="NCC43" s="50"/>
      <c r="NCD43" s="50"/>
      <c r="NCE43" s="50"/>
      <c r="NCF43" s="50"/>
      <c r="NCG43" s="50"/>
      <c r="NCH43" s="50"/>
      <c r="NCI43" s="50"/>
      <c r="NCJ43" s="50"/>
      <c r="NCK43" s="50"/>
      <c r="NCL43" s="50"/>
      <c r="NCM43" s="50"/>
      <c r="NCN43" s="50"/>
      <c r="NCO43" s="50"/>
      <c r="NCP43" s="50"/>
      <c r="NCQ43" s="50"/>
      <c r="NCR43" s="50"/>
      <c r="NCS43" s="50"/>
      <c r="NCT43" s="50"/>
      <c r="NCU43" s="50"/>
      <c r="NCV43" s="50"/>
      <c r="NCW43" s="50"/>
      <c r="NCX43" s="50"/>
      <c r="NCY43" s="50"/>
      <c r="NCZ43" s="50"/>
      <c r="NDA43" s="50"/>
      <c r="NDB43" s="50"/>
      <c r="NDC43" s="50"/>
      <c r="NDD43" s="50"/>
      <c r="NDE43" s="50"/>
      <c r="NDF43" s="50"/>
      <c r="NDG43" s="50"/>
      <c r="NDH43" s="50"/>
      <c r="NDI43" s="50"/>
      <c r="NDJ43" s="50"/>
      <c r="NDK43" s="50"/>
      <c r="NDL43" s="50"/>
      <c r="NDM43" s="50"/>
      <c r="NDN43" s="50"/>
      <c r="NDO43" s="50"/>
      <c r="NDP43" s="50"/>
      <c r="NDQ43" s="50"/>
      <c r="NDR43" s="50"/>
      <c r="NDS43" s="50"/>
      <c r="NDT43" s="50"/>
      <c r="NDU43" s="50"/>
      <c r="NDV43" s="50"/>
      <c r="NDW43" s="50"/>
      <c r="NDX43" s="50"/>
      <c r="NDY43" s="50"/>
      <c r="NDZ43" s="50"/>
      <c r="NEA43" s="50"/>
      <c r="NEB43" s="50"/>
      <c r="NEC43" s="50"/>
      <c r="NED43" s="50"/>
      <c r="NEE43" s="50"/>
      <c r="NEF43" s="50"/>
      <c r="NEG43" s="50"/>
      <c r="NEH43" s="50"/>
      <c r="NEI43" s="50"/>
      <c r="NEJ43" s="50"/>
      <c r="NEK43" s="50"/>
      <c r="NEL43" s="50"/>
      <c r="NEM43" s="50"/>
      <c r="NEN43" s="50"/>
      <c r="NEO43" s="50"/>
      <c r="NEP43" s="50"/>
      <c r="NEQ43" s="50"/>
      <c r="NER43" s="50"/>
      <c r="NES43" s="50"/>
      <c r="NET43" s="50"/>
      <c r="NEU43" s="50"/>
      <c r="NEV43" s="50"/>
      <c r="NEW43" s="50"/>
      <c r="NEX43" s="50"/>
      <c r="NEY43" s="50"/>
      <c r="NEZ43" s="50"/>
      <c r="NFA43" s="50"/>
      <c r="NFB43" s="50"/>
      <c r="NFC43" s="50"/>
      <c r="NFD43" s="50"/>
      <c r="NFE43" s="50"/>
      <c r="NFF43" s="50"/>
      <c r="NFG43" s="50"/>
      <c r="NFH43" s="50"/>
      <c r="NFI43" s="50"/>
      <c r="NFJ43" s="50"/>
      <c r="NFK43" s="50"/>
      <c r="NFL43" s="50"/>
      <c r="NFM43" s="50"/>
      <c r="NFN43" s="50"/>
      <c r="NFO43" s="50"/>
      <c r="NFP43" s="50"/>
      <c r="NFQ43" s="50"/>
      <c r="NFR43" s="50"/>
      <c r="NFS43" s="50"/>
      <c r="NFT43" s="50"/>
      <c r="NFU43" s="50"/>
      <c r="NFV43" s="50"/>
      <c r="NFW43" s="50"/>
      <c r="NFX43" s="50"/>
      <c r="NFY43" s="50"/>
      <c r="NFZ43" s="50"/>
      <c r="NGA43" s="50"/>
      <c r="NGB43" s="50"/>
      <c r="NGC43" s="50"/>
      <c r="NGD43" s="50"/>
      <c r="NGE43" s="50"/>
      <c r="NGF43" s="50"/>
      <c r="NGG43" s="50"/>
      <c r="NGH43" s="50"/>
      <c r="NGI43" s="50"/>
      <c r="NGJ43" s="50"/>
      <c r="NGK43" s="50"/>
      <c r="NGL43" s="50"/>
      <c r="NGM43" s="50"/>
      <c r="NGN43" s="50"/>
      <c r="NGO43" s="50"/>
      <c r="NGP43" s="50"/>
      <c r="NGQ43" s="50"/>
      <c r="NGR43" s="50"/>
      <c r="NGS43" s="50"/>
      <c r="NGT43" s="50"/>
      <c r="NGU43" s="50"/>
      <c r="NGV43" s="50"/>
      <c r="NGW43" s="50"/>
      <c r="NGX43" s="50"/>
      <c r="NGY43" s="50"/>
      <c r="NGZ43" s="50"/>
      <c r="NHA43" s="50"/>
      <c r="NHB43" s="50"/>
      <c r="NHC43" s="50"/>
      <c r="NHD43" s="50"/>
      <c r="NHE43" s="50"/>
      <c r="NHF43" s="50"/>
      <c r="NHG43" s="50"/>
      <c r="NHH43" s="50"/>
      <c r="NHI43" s="50"/>
      <c r="NHJ43" s="50"/>
      <c r="NHK43" s="50"/>
      <c r="NHL43" s="50"/>
      <c r="NHM43" s="50"/>
      <c r="NHN43" s="50"/>
      <c r="NHO43" s="50"/>
      <c r="NHP43" s="50"/>
      <c r="NHQ43" s="50"/>
      <c r="NHR43" s="50"/>
      <c r="NHS43" s="50"/>
      <c r="NHT43" s="50"/>
      <c r="NHU43" s="50"/>
      <c r="NHV43" s="50"/>
      <c r="NHW43" s="50"/>
      <c r="NHX43" s="50"/>
      <c r="NHY43" s="50"/>
      <c r="NHZ43" s="50"/>
      <c r="NIA43" s="50"/>
      <c r="NIB43" s="50"/>
      <c r="NIC43" s="50"/>
      <c r="NID43" s="50"/>
      <c r="NIE43" s="50"/>
      <c r="NIF43" s="50"/>
      <c r="NIG43" s="50"/>
      <c r="NIH43" s="50"/>
      <c r="NII43" s="50"/>
      <c r="NIJ43" s="50"/>
      <c r="NIK43" s="50"/>
      <c r="NIL43" s="50"/>
      <c r="NIM43" s="50"/>
      <c r="NIN43" s="50"/>
      <c r="NIO43" s="50"/>
      <c r="NIP43" s="50"/>
      <c r="NIQ43" s="50"/>
      <c r="NIR43" s="50"/>
      <c r="NIS43" s="50"/>
      <c r="NIT43" s="50"/>
      <c r="NIU43" s="50"/>
      <c r="NIV43" s="50"/>
      <c r="NIW43" s="50"/>
      <c r="NIX43" s="50"/>
      <c r="NIY43" s="50"/>
      <c r="NIZ43" s="50"/>
      <c r="NJA43" s="50"/>
      <c r="NJB43" s="50"/>
      <c r="NJC43" s="50"/>
      <c r="NJD43" s="50"/>
      <c r="NJE43" s="50"/>
      <c r="NJF43" s="50"/>
      <c r="NJG43" s="50"/>
      <c r="NJH43" s="50"/>
      <c r="NJI43" s="50"/>
      <c r="NJJ43" s="50"/>
      <c r="NJK43" s="50"/>
      <c r="NJL43" s="50"/>
      <c r="NJM43" s="50"/>
      <c r="NJN43" s="50"/>
      <c r="NJO43" s="50"/>
      <c r="NJP43" s="50"/>
      <c r="NJQ43" s="50"/>
      <c r="NJR43" s="50"/>
      <c r="NJS43" s="50"/>
      <c r="NJT43" s="50"/>
      <c r="NJU43" s="50"/>
      <c r="NJV43" s="50"/>
      <c r="NJW43" s="50"/>
      <c r="NJX43" s="50"/>
      <c r="NJY43" s="50"/>
      <c r="NJZ43" s="50"/>
      <c r="NKA43" s="50"/>
      <c r="NKB43" s="50"/>
      <c r="NKC43" s="50"/>
      <c r="NKD43" s="50"/>
      <c r="NKE43" s="50"/>
      <c r="NKF43" s="50"/>
      <c r="NKG43" s="50"/>
      <c r="NKH43" s="50"/>
      <c r="NKI43" s="50"/>
      <c r="NKJ43" s="50"/>
      <c r="NKK43" s="50"/>
      <c r="NKL43" s="50"/>
      <c r="NKM43" s="50"/>
      <c r="NKN43" s="50"/>
      <c r="NKO43" s="50"/>
      <c r="NKP43" s="50"/>
      <c r="NKQ43" s="50"/>
      <c r="NKR43" s="50"/>
      <c r="NKS43" s="50"/>
      <c r="NKT43" s="50"/>
      <c r="NKU43" s="50"/>
      <c r="NKV43" s="50"/>
      <c r="NKW43" s="50"/>
      <c r="NKX43" s="50"/>
      <c r="NKY43" s="50"/>
      <c r="NKZ43" s="50"/>
      <c r="NLA43" s="50"/>
      <c r="NLB43" s="50"/>
      <c r="NLC43" s="50"/>
      <c r="NLD43" s="50"/>
      <c r="NLE43" s="50"/>
      <c r="NLF43" s="50"/>
      <c r="NLG43" s="50"/>
      <c r="NLH43" s="50"/>
      <c r="NLI43" s="50"/>
      <c r="NLJ43" s="50"/>
      <c r="NLK43" s="50"/>
      <c r="NLL43" s="50"/>
      <c r="NLM43" s="50"/>
      <c r="NLN43" s="50"/>
      <c r="NLO43" s="50"/>
      <c r="NLP43" s="50"/>
      <c r="NLQ43" s="50"/>
      <c r="NLR43" s="50"/>
      <c r="NLS43" s="50"/>
      <c r="NLT43" s="50"/>
      <c r="NLU43" s="50"/>
      <c r="NLV43" s="50"/>
      <c r="NLW43" s="50"/>
      <c r="NLX43" s="50"/>
      <c r="NLY43" s="50"/>
      <c r="NLZ43" s="50"/>
      <c r="NMA43" s="50"/>
      <c r="NMB43" s="50"/>
      <c r="NMC43" s="50"/>
      <c r="NMD43" s="50"/>
      <c r="NME43" s="50"/>
      <c r="NMF43" s="50"/>
      <c r="NMG43" s="50"/>
      <c r="NMH43" s="50"/>
      <c r="NMI43" s="50"/>
      <c r="NMJ43" s="50"/>
      <c r="NMK43" s="50"/>
      <c r="NML43" s="50"/>
      <c r="NMM43" s="50"/>
      <c r="NMN43" s="50"/>
      <c r="NMO43" s="50"/>
      <c r="NMP43" s="50"/>
      <c r="NMQ43" s="50"/>
      <c r="NMR43" s="50"/>
      <c r="NMS43" s="50"/>
      <c r="NMT43" s="50"/>
      <c r="NMU43" s="50"/>
      <c r="NMV43" s="50"/>
      <c r="NMW43" s="50"/>
      <c r="NMX43" s="50"/>
      <c r="NMY43" s="50"/>
      <c r="NMZ43" s="50"/>
      <c r="NNA43" s="50"/>
      <c r="NNB43" s="50"/>
      <c r="NNC43" s="50"/>
      <c r="NND43" s="50"/>
      <c r="NNE43" s="50"/>
      <c r="NNF43" s="50"/>
      <c r="NNG43" s="50"/>
      <c r="NNH43" s="50"/>
      <c r="NNI43" s="50"/>
      <c r="NNJ43" s="50"/>
      <c r="NNK43" s="50"/>
      <c r="NNL43" s="50"/>
      <c r="NNM43" s="50"/>
      <c r="NNN43" s="50"/>
      <c r="NNO43" s="50"/>
      <c r="NNP43" s="50"/>
      <c r="NNQ43" s="50"/>
      <c r="NNR43" s="50"/>
      <c r="NNS43" s="50"/>
      <c r="NNT43" s="50"/>
      <c r="NNU43" s="50"/>
      <c r="NNV43" s="50"/>
      <c r="NNW43" s="50"/>
      <c r="NNX43" s="50"/>
      <c r="NNY43" s="50"/>
      <c r="NNZ43" s="50"/>
      <c r="NOA43" s="50"/>
      <c r="NOB43" s="50"/>
      <c r="NOC43" s="50"/>
      <c r="NOD43" s="50"/>
      <c r="NOE43" s="50"/>
      <c r="NOF43" s="50"/>
      <c r="NOG43" s="50"/>
      <c r="NOH43" s="50"/>
      <c r="NOI43" s="50"/>
      <c r="NOJ43" s="50"/>
      <c r="NOK43" s="50"/>
      <c r="NOL43" s="50"/>
      <c r="NOM43" s="50"/>
      <c r="NON43" s="50"/>
      <c r="NOO43" s="50"/>
      <c r="NOP43" s="50"/>
      <c r="NOQ43" s="50"/>
      <c r="NOR43" s="50"/>
      <c r="NOS43" s="50"/>
      <c r="NOT43" s="50"/>
      <c r="NOU43" s="50"/>
      <c r="NOV43" s="50"/>
      <c r="NOW43" s="50"/>
      <c r="NOX43" s="50"/>
      <c r="NOY43" s="50"/>
      <c r="NOZ43" s="50"/>
      <c r="NPA43" s="50"/>
      <c r="NPB43" s="50"/>
      <c r="NPC43" s="50"/>
      <c r="NPD43" s="50"/>
      <c r="NPE43" s="50"/>
      <c r="NPF43" s="50"/>
      <c r="NPG43" s="50"/>
      <c r="NPH43" s="50"/>
      <c r="NPI43" s="50"/>
      <c r="NPJ43" s="50"/>
      <c r="NPK43" s="50"/>
      <c r="NPL43" s="50"/>
      <c r="NPM43" s="50"/>
      <c r="NPN43" s="50"/>
      <c r="NPO43" s="50"/>
      <c r="NPP43" s="50"/>
      <c r="NPQ43" s="50"/>
      <c r="NPR43" s="50"/>
      <c r="NPS43" s="50"/>
      <c r="NPT43" s="50"/>
      <c r="NPU43" s="50"/>
      <c r="NPV43" s="50"/>
      <c r="NPW43" s="50"/>
      <c r="NPX43" s="50"/>
      <c r="NPY43" s="50"/>
      <c r="NPZ43" s="50"/>
      <c r="NQA43" s="50"/>
      <c r="NQB43" s="50"/>
      <c r="NQC43" s="50"/>
      <c r="NQD43" s="50"/>
      <c r="NQE43" s="50"/>
      <c r="NQF43" s="50"/>
      <c r="NQG43" s="50"/>
      <c r="NQH43" s="50"/>
      <c r="NQI43" s="50"/>
      <c r="NQJ43" s="50"/>
      <c r="NQK43" s="50"/>
      <c r="NQL43" s="50"/>
      <c r="NQM43" s="50"/>
      <c r="NQN43" s="50"/>
      <c r="NQO43" s="50"/>
      <c r="NQP43" s="50"/>
      <c r="NQQ43" s="50"/>
      <c r="NQR43" s="50"/>
      <c r="NQS43" s="50"/>
      <c r="NQT43" s="50"/>
      <c r="NQU43" s="50"/>
      <c r="NQV43" s="50"/>
      <c r="NQW43" s="50"/>
      <c r="NQX43" s="50"/>
      <c r="NQY43" s="50"/>
      <c r="NQZ43" s="50"/>
      <c r="NRA43" s="50"/>
      <c r="NRB43" s="50"/>
      <c r="NRC43" s="50"/>
      <c r="NRD43" s="50"/>
      <c r="NRE43" s="50"/>
      <c r="NRF43" s="50"/>
      <c r="NRG43" s="50"/>
      <c r="NRH43" s="50"/>
      <c r="NRI43" s="50"/>
      <c r="NRJ43" s="50"/>
      <c r="NRK43" s="50"/>
      <c r="NRL43" s="50"/>
      <c r="NRM43" s="50"/>
      <c r="NRN43" s="50"/>
      <c r="NRO43" s="50"/>
      <c r="NRP43" s="50"/>
      <c r="NRQ43" s="50"/>
      <c r="NRR43" s="50"/>
      <c r="NRS43" s="50"/>
      <c r="NRT43" s="50"/>
      <c r="NRU43" s="50"/>
      <c r="NRV43" s="50"/>
      <c r="NRW43" s="50"/>
      <c r="NRX43" s="50"/>
      <c r="NRY43" s="50"/>
      <c r="NRZ43" s="50"/>
      <c r="NSA43" s="50"/>
      <c r="NSB43" s="50"/>
      <c r="NSC43" s="50"/>
      <c r="NSD43" s="50"/>
      <c r="NSE43" s="50"/>
      <c r="NSF43" s="50"/>
      <c r="NSG43" s="50"/>
      <c r="NSH43" s="50"/>
      <c r="NSI43" s="50"/>
      <c r="NSJ43" s="50"/>
      <c r="NSK43" s="50"/>
      <c r="NSL43" s="50"/>
      <c r="NSM43" s="50"/>
      <c r="NSN43" s="50"/>
      <c r="NSO43" s="50"/>
      <c r="NSP43" s="50"/>
      <c r="NSQ43" s="50"/>
      <c r="NSR43" s="50"/>
      <c r="NSS43" s="50"/>
      <c r="NST43" s="50"/>
      <c r="NSU43" s="50"/>
      <c r="NSV43" s="50"/>
      <c r="NSW43" s="50"/>
      <c r="NSX43" s="50"/>
      <c r="NSY43" s="50"/>
      <c r="NSZ43" s="50"/>
      <c r="NTA43" s="50"/>
      <c r="NTB43" s="50"/>
      <c r="NTC43" s="50"/>
      <c r="NTD43" s="50"/>
      <c r="NTE43" s="50"/>
      <c r="NTF43" s="50"/>
      <c r="NTG43" s="50"/>
      <c r="NTH43" s="50"/>
      <c r="NTI43" s="50"/>
      <c r="NTJ43" s="50"/>
      <c r="NTK43" s="50"/>
      <c r="NTL43" s="50"/>
      <c r="NTM43" s="50"/>
      <c r="NTN43" s="50"/>
      <c r="NTO43" s="50"/>
      <c r="NTP43" s="50"/>
      <c r="NTQ43" s="50"/>
      <c r="NTR43" s="50"/>
      <c r="NTS43" s="50"/>
      <c r="NTT43" s="50"/>
      <c r="NTU43" s="50"/>
      <c r="NTV43" s="50"/>
      <c r="NTW43" s="50"/>
      <c r="NTX43" s="50"/>
      <c r="NTY43" s="50"/>
      <c r="NTZ43" s="50"/>
      <c r="NUA43" s="50"/>
      <c r="NUB43" s="50"/>
      <c r="NUC43" s="50"/>
      <c r="NUD43" s="50"/>
      <c r="NUE43" s="50"/>
      <c r="NUF43" s="50"/>
      <c r="NUG43" s="50"/>
      <c r="NUH43" s="50"/>
      <c r="NUI43" s="50"/>
      <c r="NUJ43" s="50"/>
      <c r="NUK43" s="50"/>
      <c r="NUL43" s="50"/>
      <c r="NUM43" s="50"/>
      <c r="NUN43" s="50"/>
      <c r="NUO43" s="50"/>
      <c r="NUP43" s="50"/>
      <c r="NUQ43" s="50"/>
      <c r="NUR43" s="50"/>
      <c r="NUS43" s="50"/>
      <c r="NUT43" s="50"/>
      <c r="NUU43" s="50"/>
      <c r="NUV43" s="50"/>
      <c r="NUW43" s="50"/>
      <c r="NUX43" s="50"/>
      <c r="NUY43" s="50"/>
      <c r="NUZ43" s="50"/>
      <c r="NVA43" s="50"/>
      <c r="NVB43" s="50"/>
      <c r="NVC43" s="50"/>
      <c r="NVD43" s="50"/>
      <c r="NVE43" s="50"/>
      <c r="NVF43" s="50"/>
      <c r="NVG43" s="50"/>
      <c r="NVH43" s="50"/>
      <c r="NVI43" s="50"/>
      <c r="NVJ43" s="50"/>
      <c r="NVK43" s="50"/>
      <c r="NVL43" s="50"/>
      <c r="NVM43" s="50"/>
      <c r="NVN43" s="50"/>
      <c r="NVO43" s="50"/>
      <c r="NVP43" s="50"/>
      <c r="NVQ43" s="50"/>
      <c r="NVR43" s="50"/>
      <c r="NVS43" s="50"/>
      <c r="NVT43" s="50"/>
      <c r="NVU43" s="50"/>
      <c r="NVV43" s="50"/>
      <c r="NVW43" s="50"/>
      <c r="NVX43" s="50"/>
      <c r="NVY43" s="50"/>
      <c r="NVZ43" s="50"/>
      <c r="NWA43" s="50"/>
      <c r="NWB43" s="50"/>
      <c r="NWC43" s="50"/>
      <c r="NWD43" s="50"/>
      <c r="NWE43" s="50"/>
      <c r="NWF43" s="50"/>
      <c r="NWG43" s="50"/>
      <c r="NWH43" s="50"/>
      <c r="NWI43" s="50"/>
      <c r="NWJ43" s="50"/>
      <c r="NWK43" s="50"/>
      <c r="NWL43" s="50"/>
      <c r="NWM43" s="50"/>
      <c r="NWN43" s="50"/>
      <c r="NWO43" s="50"/>
      <c r="NWP43" s="50"/>
      <c r="NWQ43" s="50"/>
      <c r="NWR43" s="50"/>
      <c r="NWS43" s="50"/>
      <c r="NWT43" s="50"/>
      <c r="NWU43" s="50"/>
      <c r="NWV43" s="50"/>
      <c r="NWW43" s="50"/>
      <c r="NWX43" s="50"/>
      <c r="NWY43" s="50"/>
      <c r="NWZ43" s="50"/>
      <c r="NXA43" s="50"/>
      <c r="NXB43" s="50"/>
      <c r="NXC43" s="50"/>
      <c r="NXD43" s="50"/>
      <c r="NXE43" s="50"/>
      <c r="NXF43" s="50"/>
      <c r="NXG43" s="50"/>
      <c r="NXH43" s="50"/>
      <c r="NXI43" s="50"/>
      <c r="NXJ43" s="50"/>
      <c r="NXK43" s="50"/>
      <c r="NXL43" s="50"/>
      <c r="NXM43" s="50"/>
      <c r="NXN43" s="50"/>
      <c r="NXO43" s="50"/>
      <c r="NXP43" s="50"/>
      <c r="NXQ43" s="50"/>
      <c r="NXR43" s="50"/>
      <c r="NXS43" s="50"/>
      <c r="NXT43" s="50"/>
      <c r="NXU43" s="50"/>
      <c r="NXV43" s="50"/>
      <c r="NXW43" s="50"/>
      <c r="NXX43" s="50"/>
      <c r="NXY43" s="50"/>
      <c r="NXZ43" s="50"/>
      <c r="NYA43" s="50"/>
      <c r="NYB43" s="50"/>
      <c r="NYC43" s="50"/>
      <c r="NYD43" s="50"/>
      <c r="NYE43" s="50"/>
      <c r="NYF43" s="50"/>
      <c r="NYG43" s="50"/>
      <c r="NYH43" s="50"/>
      <c r="NYI43" s="50"/>
      <c r="NYJ43" s="50"/>
      <c r="NYK43" s="50"/>
      <c r="NYL43" s="50"/>
      <c r="NYM43" s="50"/>
      <c r="NYN43" s="50"/>
      <c r="NYO43" s="50"/>
      <c r="NYP43" s="50"/>
      <c r="NYQ43" s="50"/>
      <c r="NYR43" s="50"/>
      <c r="NYS43" s="50"/>
      <c r="NYT43" s="50"/>
      <c r="NYU43" s="50"/>
      <c r="NYV43" s="50"/>
      <c r="NYW43" s="50"/>
      <c r="NYX43" s="50"/>
      <c r="NYY43" s="50"/>
      <c r="NYZ43" s="50"/>
      <c r="NZA43" s="50"/>
      <c r="NZB43" s="50"/>
      <c r="NZC43" s="50"/>
      <c r="NZD43" s="50"/>
      <c r="NZE43" s="50"/>
      <c r="NZF43" s="50"/>
      <c r="NZG43" s="50"/>
      <c r="NZH43" s="50"/>
      <c r="NZI43" s="50"/>
      <c r="NZJ43" s="50"/>
      <c r="NZK43" s="50"/>
      <c r="NZL43" s="50"/>
      <c r="NZM43" s="50"/>
      <c r="NZN43" s="50"/>
      <c r="NZO43" s="50"/>
      <c r="NZP43" s="50"/>
      <c r="NZQ43" s="50"/>
      <c r="NZR43" s="50"/>
      <c r="NZS43" s="50"/>
      <c r="NZT43" s="50"/>
      <c r="NZU43" s="50"/>
      <c r="NZV43" s="50"/>
      <c r="NZW43" s="50"/>
      <c r="NZX43" s="50"/>
      <c r="NZY43" s="50"/>
      <c r="NZZ43" s="50"/>
      <c r="OAA43" s="50"/>
      <c r="OAB43" s="50"/>
      <c r="OAC43" s="50"/>
      <c r="OAD43" s="50"/>
      <c r="OAE43" s="50"/>
      <c r="OAF43" s="50"/>
      <c r="OAG43" s="50"/>
      <c r="OAH43" s="50"/>
      <c r="OAI43" s="50"/>
      <c r="OAJ43" s="50"/>
      <c r="OAK43" s="50"/>
      <c r="OAL43" s="50"/>
      <c r="OAM43" s="50"/>
      <c r="OAN43" s="50"/>
      <c r="OAO43" s="50"/>
      <c r="OAP43" s="50"/>
      <c r="OAQ43" s="50"/>
      <c r="OAR43" s="50"/>
      <c r="OAS43" s="50"/>
      <c r="OAT43" s="50"/>
      <c r="OAU43" s="50"/>
      <c r="OAV43" s="50"/>
      <c r="OAW43" s="50"/>
      <c r="OAX43" s="50"/>
      <c r="OAY43" s="50"/>
      <c r="OAZ43" s="50"/>
      <c r="OBA43" s="50"/>
      <c r="OBB43" s="50"/>
      <c r="OBC43" s="50"/>
      <c r="OBD43" s="50"/>
      <c r="OBE43" s="50"/>
      <c r="OBF43" s="50"/>
      <c r="OBG43" s="50"/>
      <c r="OBH43" s="50"/>
      <c r="OBI43" s="50"/>
      <c r="OBJ43" s="50"/>
      <c r="OBK43" s="50"/>
      <c r="OBL43" s="50"/>
      <c r="OBM43" s="50"/>
      <c r="OBN43" s="50"/>
      <c r="OBO43" s="50"/>
      <c r="OBP43" s="50"/>
      <c r="OBQ43" s="50"/>
      <c r="OBR43" s="50"/>
      <c r="OBS43" s="50"/>
      <c r="OBT43" s="50"/>
      <c r="OBU43" s="50"/>
      <c r="OBV43" s="50"/>
      <c r="OBW43" s="50"/>
      <c r="OBX43" s="50"/>
      <c r="OBY43" s="50"/>
      <c r="OBZ43" s="50"/>
      <c r="OCA43" s="50"/>
      <c r="OCB43" s="50"/>
      <c r="OCC43" s="50"/>
      <c r="OCD43" s="50"/>
      <c r="OCE43" s="50"/>
      <c r="OCF43" s="50"/>
      <c r="OCG43" s="50"/>
      <c r="OCH43" s="50"/>
      <c r="OCI43" s="50"/>
      <c r="OCJ43" s="50"/>
      <c r="OCK43" s="50"/>
      <c r="OCL43" s="50"/>
      <c r="OCM43" s="50"/>
      <c r="OCN43" s="50"/>
      <c r="OCO43" s="50"/>
      <c r="OCP43" s="50"/>
      <c r="OCQ43" s="50"/>
      <c r="OCR43" s="50"/>
      <c r="OCS43" s="50"/>
      <c r="OCT43" s="50"/>
      <c r="OCU43" s="50"/>
      <c r="OCV43" s="50"/>
      <c r="OCW43" s="50"/>
      <c r="OCX43" s="50"/>
      <c r="OCY43" s="50"/>
      <c r="OCZ43" s="50"/>
      <c r="ODA43" s="50"/>
      <c r="ODB43" s="50"/>
      <c r="ODC43" s="50"/>
      <c r="ODD43" s="50"/>
      <c r="ODE43" s="50"/>
      <c r="ODF43" s="50"/>
      <c r="ODG43" s="50"/>
      <c r="ODH43" s="50"/>
      <c r="ODI43" s="50"/>
      <c r="ODJ43" s="50"/>
      <c r="ODK43" s="50"/>
      <c r="ODL43" s="50"/>
      <c r="ODM43" s="50"/>
      <c r="ODN43" s="50"/>
      <c r="ODO43" s="50"/>
      <c r="ODP43" s="50"/>
      <c r="ODQ43" s="50"/>
      <c r="ODR43" s="50"/>
      <c r="ODS43" s="50"/>
      <c r="ODT43" s="50"/>
      <c r="ODU43" s="50"/>
      <c r="ODV43" s="50"/>
      <c r="ODW43" s="50"/>
      <c r="ODX43" s="50"/>
      <c r="ODY43" s="50"/>
      <c r="ODZ43" s="50"/>
      <c r="OEA43" s="50"/>
      <c r="OEB43" s="50"/>
      <c r="OEC43" s="50"/>
      <c r="OED43" s="50"/>
      <c r="OEE43" s="50"/>
      <c r="OEF43" s="50"/>
      <c r="OEG43" s="50"/>
      <c r="OEH43" s="50"/>
      <c r="OEI43" s="50"/>
      <c r="OEJ43" s="50"/>
      <c r="OEK43" s="50"/>
      <c r="OEL43" s="50"/>
      <c r="OEM43" s="50"/>
      <c r="OEN43" s="50"/>
      <c r="OEO43" s="50"/>
      <c r="OEP43" s="50"/>
      <c r="OEQ43" s="50"/>
      <c r="OER43" s="50"/>
      <c r="OES43" s="50"/>
      <c r="OET43" s="50"/>
      <c r="OEU43" s="50"/>
      <c r="OEV43" s="50"/>
      <c r="OEW43" s="50"/>
      <c r="OEX43" s="50"/>
      <c r="OEY43" s="50"/>
      <c r="OEZ43" s="50"/>
      <c r="OFA43" s="50"/>
      <c r="OFB43" s="50"/>
      <c r="OFC43" s="50"/>
      <c r="OFD43" s="50"/>
      <c r="OFE43" s="50"/>
      <c r="OFF43" s="50"/>
      <c r="OFG43" s="50"/>
      <c r="OFH43" s="50"/>
      <c r="OFI43" s="50"/>
      <c r="OFJ43" s="50"/>
      <c r="OFK43" s="50"/>
      <c r="OFL43" s="50"/>
      <c r="OFM43" s="50"/>
      <c r="OFN43" s="50"/>
      <c r="OFO43" s="50"/>
      <c r="OFP43" s="50"/>
      <c r="OFQ43" s="50"/>
      <c r="OFR43" s="50"/>
      <c r="OFS43" s="50"/>
      <c r="OFT43" s="50"/>
      <c r="OFU43" s="50"/>
      <c r="OFV43" s="50"/>
      <c r="OFW43" s="50"/>
      <c r="OFX43" s="50"/>
      <c r="OFY43" s="50"/>
      <c r="OFZ43" s="50"/>
      <c r="OGA43" s="50"/>
      <c r="OGB43" s="50"/>
      <c r="OGC43" s="50"/>
      <c r="OGD43" s="50"/>
      <c r="OGE43" s="50"/>
      <c r="OGF43" s="50"/>
      <c r="OGG43" s="50"/>
      <c r="OGH43" s="50"/>
      <c r="OGI43" s="50"/>
      <c r="OGJ43" s="50"/>
      <c r="OGK43" s="50"/>
      <c r="OGL43" s="50"/>
      <c r="OGM43" s="50"/>
      <c r="OGN43" s="50"/>
      <c r="OGO43" s="50"/>
      <c r="OGP43" s="50"/>
      <c r="OGQ43" s="50"/>
      <c r="OGR43" s="50"/>
      <c r="OGS43" s="50"/>
      <c r="OGT43" s="50"/>
      <c r="OGU43" s="50"/>
      <c r="OGV43" s="50"/>
      <c r="OGW43" s="50"/>
      <c r="OGX43" s="50"/>
      <c r="OGY43" s="50"/>
      <c r="OGZ43" s="50"/>
      <c r="OHA43" s="50"/>
      <c r="OHB43" s="50"/>
      <c r="OHC43" s="50"/>
      <c r="OHD43" s="50"/>
      <c r="OHE43" s="50"/>
      <c r="OHF43" s="50"/>
      <c r="OHG43" s="50"/>
      <c r="OHH43" s="50"/>
      <c r="OHI43" s="50"/>
      <c r="OHJ43" s="50"/>
      <c r="OHK43" s="50"/>
      <c r="OHL43" s="50"/>
      <c r="OHM43" s="50"/>
      <c r="OHN43" s="50"/>
      <c r="OHO43" s="50"/>
      <c r="OHP43" s="50"/>
      <c r="OHQ43" s="50"/>
      <c r="OHR43" s="50"/>
      <c r="OHS43" s="50"/>
      <c r="OHT43" s="50"/>
      <c r="OHU43" s="50"/>
      <c r="OHV43" s="50"/>
      <c r="OHW43" s="50"/>
      <c r="OHX43" s="50"/>
      <c r="OHY43" s="50"/>
      <c r="OHZ43" s="50"/>
      <c r="OIA43" s="50"/>
      <c r="OIB43" s="50"/>
      <c r="OIC43" s="50"/>
      <c r="OID43" s="50"/>
      <c r="OIE43" s="50"/>
      <c r="OIF43" s="50"/>
      <c r="OIG43" s="50"/>
      <c r="OIH43" s="50"/>
      <c r="OII43" s="50"/>
      <c r="OIJ43" s="50"/>
      <c r="OIK43" s="50"/>
      <c r="OIL43" s="50"/>
      <c r="OIM43" s="50"/>
      <c r="OIN43" s="50"/>
      <c r="OIO43" s="50"/>
      <c r="OIP43" s="50"/>
      <c r="OIQ43" s="50"/>
      <c r="OIR43" s="50"/>
      <c r="OIS43" s="50"/>
      <c r="OIT43" s="50"/>
      <c r="OIU43" s="50"/>
      <c r="OIV43" s="50"/>
      <c r="OIW43" s="50"/>
      <c r="OIX43" s="50"/>
      <c r="OIY43" s="50"/>
      <c r="OIZ43" s="50"/>
      <c r="OJA43" s="50"/>
      <c r="OJB43" s="50"/>
      <c r="OJC43" s="50"/>
      <c r="OJD43" s="50"/>
      <c r="OJE43" s="50"/>
      <c r="OJF43" s="50"/>
      <c r="OJG43" s="50"/>
      <c r="OJH43" s="50"/>
      <c r="OJI43" s="50"/>
      <c r="OJJ43" s="50"/>
      <c r="OJK43" s="50"/>
      <c r="OJL43" s="50"/>
      <c r="OJM43" s="50"/>
      <c r="OJN43" s="50"/>
      <c r="OJO43" s="50"/>
      <c r="OJP43" s="50"/>
      <c r="OJQ43" s="50"/>
      <c r="OJR43" s="50"/>
      <c r="OJS43" s="50"/>
      <c r="OJT43" s="50"/>
      <c r="OJU43" s="50"/>
      <c r="OJV43" s="50"/>
      <c r="OJW43" s="50"/>
      <c r="OJX43" s="50"/>
      <c r="OJY43" s="50"/>
      <c r="OJZ43" s="50"/>
      <c r="OKA43" s="50"/>
      <c r="OKB43" s="50"/>
      <c r="OKC43" s="50"/>
      <c r="OKD43" s="50"/>
      <c r="OKE43" s="50"/>
      <c r="OKF43" s="50"/>
      <c r="OKG43" s="50"/>
      <c r="OKH43" s="50"/>
      <c r="OKI43" s="50"/>
      <c r="OKJ43" s="50"/>
      <c r="OKK43" s="50"/>
      <c r="OKL43" s="50"/>
      <c r="OKM43" s="50"/>
      <c r="OKN43" s="50"/>
      <c r="OKO43" s="50"/>
      <c r="OKP43" s="50"/>
      <c r="OKQ43" s="50"/>
      <c r="OKR43" s="50"/>
      <c r="OKS43" s="50"/>
      <c r="OKT43" s="50"/>
      <c r="OKU43" s="50"/>
      <c r="OKV43" s="50"/>
      <c r="OKW43" s="50"/>
      <c r="OKX43" s="50"/>
      <c r="OKY43" s="50"/>
      <c r="OKZ43" s="50"/>
      <c r="OLA43" s="50"/>
      <c r="OLB43" s="50"/>
      <c r="OLC43" s="50"/>
      <c r="OLD43" s="50"/>
      <c r="OLE43" s="50"/>
      <c r="OLF43" s="50"/>
      <c r="OLG43" s="50"/>
      <c r="OLH43" s="50"/>
      <c r="OLI43" s="50"/>
      <c r="OLJ43" s="50"/>
      <c r="OLK43" s="50"/>
      <c r="OLL43" s="50"/>
      <c r="OLM43" s="50"/>
      <c r="OLN43" s="50"/>
      <c r="OLO43" s="50"/>
      <c r="OLP43" s="50"/>
      <c r="OLQ43" s="50"/>
      <c r="OLR43" s="50"/>
      <c r="OLS43" s="50"/>
      <c r="OLT43" s="50"/>
      <c r="OLU43" s="50"/>
      <c r="OLV43" s="50"/>
      <c r="OLW43" s="50"/>
      <c r="OLX43" s="50"/>
      <c r="OLY43" s="50"/>
      <c r="OLZ43" s="50"/>
      <c r="OMA43" s="50"/>
      <c r="OMB43" s="50"/>
      <c r="OMC43" s="50"/>
      <c r="OMD43" s="50"/>
      <c r="OME43" s="50"/>
      <c r="OMF43" s="50"/>
      <c r="OMG43" s="50"/>
      <c r="OMH43" s="50"/>
      <c r="OMI43" s="50"/>
      <c r="OMJ43" s="50"/>
      <c r="OMK43" s="50"/>
      <c r="OML43" s="50"/>
      <c r="OMM43" s="50"/>
      <c r="OMN43" s="50"/>
      <c r="OMO43" s="50"/>
      <c r="OMP43" s="50"/>
      <c r="OMQ43" s="50"/>
      <c r="OMR43" s="50"/>
      <c r="OMS43" s="50"/>
      <c r="OMT43" s="50"/>
      <c r="OMU43" s="50"/>
      <c r="OMV43" s="50"/>
      <c r="OMW43" s="50"/>
      <c r="OMX43" s="50"/>
      <c r="OMY43" s="50"/>
      <c r="OMZ43" s="50"/>
      <c r="ONA43" s="50"/>
      <c r="ONB43" s="50"/>
      <c r="ONC43" s="50"/>
      <c r="OND43" s="50"/>
      <c r="ONE43" s="50"/>
      <c r="ONF43" s="50"/>
      <c r="ONG43" s="50"/>
      <c r="ONH43" s="50"/>
      <c r="ONI43" s="50"/>
      <c r="ONJ43" s="50"/>
      <c r="ONK43" s="50"/>
      <c r="ONL43" s="50"/>
      <c r="ONM43" s="50"/>
      <c r="ONN43" s="50"/>
      <c r="ONO43" s="50"/>
      <c r="ONP43" s="50"/>
      <c r="ONQ43" s="50"/>
      <c r="ONR43" s="50"/>
      <c r="ONS43" s="50"/>
      <c r="ONT43" s="50"/>
      <c r="ONU43" s="50"/>
      <c r="ONV43" s="50"/>
      <c r="ONW43" s="50"/>
      <c r="ONX43" s="50"/>
      <c r="ONY43" s="50"/>
      <c r="ONZ43" s="50"/>
      <c r="OOA43" s="50"/>
      <c r="OOB43" s="50"/>
      <c r="OOC43" s="50"/>
      <c r="OOD43" s="50"/>
      <c r="OOE43" s="50"/>
      <c r="OOF43" s="50"/>
      <c r="OOG43" s="50"/>
      <c r="OOH43" s="50"/>
      <c r="OOI43" s="50"/>
      <c r="OOJ43" s="50"/>
      <c r="OOK43" s="50"/>
      <c r="OOL43" s="50"/>
      <c r="OOM43" s="50"/>
      <c r="OON43" s="50"/>
      <c r="OOO43" s="50"/>
      <c r="OOP43" s="50"/>
      <c r="OOQ43" s="50"/>
      <c r="OOR43" s="50"/>
      <c r="OOS43" s="50"/>
      <c r="OOT43" s="50"/>
      <c r="OOU43" s="50"/>
      <c r="OOV43" s="50"/>
      <c r="OOW43" s="50"/>
      <c r="OOX43" s="50"/>
      <c r="OOY43" s="50"/>
      <c r="OOZ43" s="50"/>
      <c r="OPA43" s="50"/>
      <c r="OPB43" s="50"/>
      <c r="OPC43" s="50"/>
      <c r="OPD43" s="50"/>
      <c r="OPE43" s="50"/>
      <c r="OPF43" s="50"/>
      <c r="OPG43" s="50"/>
      <c r="OPH43" s="50"/>
      <c r="OPI43" s="50"/>
      <c r="OPJ43" s="50"/>
      <c r="OPK43" s="50"/>
      <c r="OPL43" s="50"/>
      <c r="OPM43" s="50"/>
      <c r="OPN43" s="50"/>
      <c r="OPO43" s="50"/>
      <c r="OPP43" s="50"/>
      <c r="OPQ43" s="50"/>
      <c r="OPR43" s="50"/>
      <c r="OPS43" s="50"/>
      <c r="OPT43" s="50"/>
      <c r="OPU43" s="50"/>
      <c r="OPV43" s="50"/>
      <c r="OPW43" s="50"/>
      <c r="OPX43" s="50"/>
      <c r="OPY43" s="50"/>
      <c r="OPZ43" s="50"/>
      <c r="OQA43" s="50"/>
      <c r="OQB43" s="50"/>
      <c r="OQC43" s="50"/>
      <c r="OQD43" s="50"/>
      <c r="OQE43" s="50"/>
      <c r="OQF43" s="50"/>
      <c r="OQG43" s="50"/>
      <c r="OQH43" s="50"/>
      <c r="OQI43" s="50"/>
      <c r="OQJ43" s="50"/>
      <c r="OQK43" s="50"/>
      <c r="OQL43" s="50"/>
      <c r="OQM43" s="50"/>
      <c r="OQN43" s="50"/>
      <c r="OQO43" s="50"/>
      <c r="OQP43" s="50"/>
      <c r="OQQ43" s="50"/>
      <c r="OQR43" s="50"/>
      <c r="OQS43" s="50"/>
      <c r="OQT43" s="50"/>
      <c r="OQU43" s="50"/>
      <c r="OQV43" s="50"/>
      <c r="OQW43" s="50"/>
      <c r="OQX43" s="50"/>
      <c r="OQY43" s="50"/>
      <c r="OQZ43" s="50"/>
      <c r="ORA43" s="50"/>
      <c r="ORB43" s="50"/>
      <c r="ORC43" s="50"/>
      <c r="ORD43" s="50"/>
      <c r="ORE43" s="50"/>
      <c r="ORF43" s="50"/>
      <c r="ORG43" s="50"/>
      <c r="ORH43" s="50"/>
      <c r="ORI43" s="50"/>
      <c r="ORJ43" s="50"/>
      <c r="ORK43" s="50"/>
      <c r="ORL43" s="50"/>
      <c r="ORM43" s="50"/>
      <c r="ORN43" s="50"/>
      <c r="ORO43" s="50"/>
      <c r="ORP43" s="50"/>
      <c r="ORQ43" s="50"/>
      <c r="ORR43" s="50"/>
      <c r="ORS43" s="50"/>
      <c r="ORT43" s="50"/>
      <c r="ORU43" s="50"/>
      <c r="ORV43" s="50"/>
      <c r="ORW43" s="50"/>
      <c r="ORX43" s="50"/>
      <c r="ORY43" s="50"/>
      <c r="ORZ43" s="50"/>
      <c r="OSA43" s="50"/>
      <c r="OSB43" s="50"/>
      <c r="OSC43" s="50"/>
      <c r="OSD43" s="50"/>
      <c r="OSE43" s="50"/>
      <c r="OSF43" s="50"/>
      <c r="OSG43" s="50"/>
      <c r="OSH43" s="50"/>
      <c r="OSI43" s="50"/>
      <c r="OSJ43" s="50"/>
      <c r="OSK43" s="50"/>
      <c r="OSL43" s="50"/>
      <c r="OSM43" s="50"/>
      <c r="OSN43" s="50"/>
      <c r="OSO43" s="50"/>
      <c r="OSP43" s="50"/>
      <c r="OSQ43" s="50"/>
      <c r="OSR43" s="50"/>
      <c r="OSS43" s="50"/>
      <c r="OST43" s="50"/>
      <c r="OSU43" s="50"/>
      <c r="OSV43" s="50"/>
      <c r="OSW43" s="50"/>
      <c r="OSX43" s="50"/>
      <c r="OSY43" s="50"/>
      <c r="OSZ43" s="50"/>
      <c r="OTA43" s="50"/>
      <c r="OTB43" s="50"/>
      <c r="OTC43" s="50"/>
      <c r="OTD43" s="50"/>
      <c r="OTE43" s="50"/>
      <c r="OTF43" s="50"/>
      <c r="OTG43" s="50"/>
      <c r="OTH43" s="50"/>
      <c r="OTI43" s="50"/>
      <c r="OTJ43" s="50"/>
      <c r="OTK43" s="50"/>
      <c r="OTL43" s="50"/>
      <c r="OTM43" s="50"/>
      <c r="OTN43" s="50"/>
      <c r="OTO43" s="50"/>
      <c r="OTP43" s="50"/>
      <c r="OTQ43" s="50"/>
      <c r="OTR43" s="50"/>
      <c r="OTS43" s="50"/>
      <c r="OTT43" s="50"/>
      <c r="OTU43" s="50"/>
      <c r="OTV43" s="50"/>
      <c r="OTW43" s="50"/>
      <c r="OTX43" s="50"/>
      <c r="OTY43" s="50"/>
      <c r="OTZ43" s="50"/>
      <c r="OUA43" s="50"/>
      <c r="OUB43" s="50"/>
      <c r="OUC43" s="50"/>
      <c r="OUD43" s="50"/>
      <c r="OUE43" s="50"/>
      <c r="OUF43" s="50"/>
      <c r="OUG43" s="50"/>
      <c r="OUH43" s="50"/>
      <c r="OUI43" s="50"/>
      <c r="OUJ43" s="50"/>
      <c r="OUK43" s="50"/>
      <c r="OUL43" s="50"/>
      <c r="OUM43" s="50"/>
      <c r="OUN43" s="50"/>
      <c r="OUO43" s="50"/>
      <c r="OUP43" s="50"/>
      <c r="OUQ43" s="50"/>
      <c r="OUR43" s="50"/>
      <c r="OUS43" s="50"/>
      <c r="OUT43" s="50"/>
      <c r="OUU43" s="50"/>
      <c r="OUV43" s="50"/>
      <c r="OUW43" s="50"/>
      <c r="OUX43" s="50"/>
      <c r="OUY43" s="50"/>
      <c r="OUZ43" s="50"/>
      <c r="OVA43" s="50"/>
      <c r="OVB43" s="50"/>
      <c r="OVC43" s="50"/>
      <c r="OVD43" s="50"/>
      <c r="OVE43" s="50"/>
      <c r="OVF43" s="50"/>
      <c r="OVG43" s="50"/>
      <c r="OVH43" s="50"/>
      <c r="OVI43" s="50"/>
      <c r="OVJ43" s="50"/>
      <c r="OVK43" s="50"/>
      <c r="OVL43" s="50"/>
      <c r="OVM43" s="50"/>
      <c r="OVN43" s="50"/>
      <c r="OVO43" s="50"/>
      <c r="OVP43" s="50"/>
      <c r="OVQ43" s="50"/>
      <c r="OVR43" s="50"/>
      <c r="OVS43" s="50"/>
      <c r="OVT43" s="50"/>
      <c r="OVU43" s="50"/>
      <c r="OVV43" s="50"/>
      <c r="OVW43" s="50"/>
      <c r="OVX43" s="50"/>
      <c r="OVY43" s="50"/>
      <c r="OVZ43" s="50"/>
      <c r="OWA43" s="50"/>
      <c r="OWB43" s="50"/>
      <c r="OWC43" s="50"/>
      <c r="OWD43" s="50"/>
      <c r="OWE43" s="50"/>
      <c r="OWF43" s="50"/>
      <c r="OWG43" s="50"/>
      <c r="OWH43" s="50"/>
      <c r="OWI43" s="50"/>
      <c r="OWJ43" s="50"/>
      <c r="OWK43" s="50"/>
      <c r="OWL43" s="50"/>
      <c r="OWM43" s="50"/>
      <c r="OWN43" s="50"/>
      <c r="OWO43" s="50"/>
      <c r="OWP43" s="50"/>
      <c r="OWQ43" s="50"/>
      <c r="OWR43" s="50"/>
      <c r="OWS43" s="50"/>
      <c r="OWT43" s="50"/>
      <c r="OWU43" s="50"/>
      <c r="OWV43" s="50"/>
      <c r="OWW43" s="50"/>
      <c r="OWX43" s="50"/>
      <c r="OWY43" s="50"/>
      <c r="OWZ43" s="50"/>
      <c r="OXA43" s="50"/>
      <c r="OXB43" s="50"/>
      <c r="OXC43" s="50"/>
      <c r="OXD43" s="50"/>
      <c r="OXE43" s="50"/>
      <c r="OXF43" s="50"/>
      <c r="OXG43" s="50"/>
      <c r="OXH43" s="50"/>
      <c r="OXI43" s="50"/>
      <c r="OXJ43" s="50"/>
      <c r="OXK43" s="50"/>
      <c r="OXL43" s="50"/>
      <c r="OXM43" s="50"/>
      <c r="OXN43" s="50"/>
      <c r="OXO43" s="50"/>
      <c r="OXP43" s="50"/>
      <c r="OXQ43" s="50"/>
      <c r="OXR43" s="50"/>
      <c r="OXS43" s="50"/>
      <c r="OXT43" s="50"/>
      <c r="OXU43" s="50"/>
      <c r="OXV43" s="50"/>
      <c r="OXW43" s="50"/>
      <c r="OXX43" s="50"/>
      <c r="OXY43" s="50"/>
      <c r="OXZ43" s="50"/>
      <c r="OYA43" s="50"/>
      <c r="OYB43" s="50"/>
      <c r="OYC43" s="50"/>
      <c r="OYD43" s="50"/>
      <c r="OYE43" s="50"/>
      <c r="OYF43" s="50"/>
      <c r="OYG43" s="50"/>
      <c r="OYH43" s="50"/>
      <c r="OYI43" s="50"/>
      <c r="OYJ43" s="50"/>
      <c r="OYK43" s="50"/>
      <c r="OYL43" s="50"/>
      <c r="OYM43" s="50"/>
      <c r="OYN43" s="50"/>
      <c r="OYO43" s="50"/>
      <c r="OYP43" s="50"/>
      <c r="OYQ43" s="50"/>
      <c r="OYR43" s="50"/>
      <c r="OYS43" s="50"/>
      <c r="OYT43" s="50"/>
      <c r="OYU43" s="50"/>
      <c r="OYV43" s="50"/>
      <c r="OYW43" s="50"/>
      <c r="OYX43" s="50"/>
      <c r="OYY43" s="50"/>
      <c r="OYZ43" s="50"/>
      <c r="OZA43" s="50"/>
      <c r="OZB43" s="50"/>
      <c r="OZC43" s="50"/>
      <c r="OZD43" s="50"/>
      <c r="OZE43" s="50"/>
      <c r="OZF43" s="50"/>
      <c r="OZG43" s="50"/>
      <c r="OZH43" s="50"/>
      <c r="OZI43" s="50"/>
      <c r="OZJ43" s="50"/>
      <c r="OZK43" s="50"/>
      <c r="OZL43" s="50"/>
      <c r="OZM43" s="50"/>
      <c r="OZN43" s="50"/>
      <c r="OZO43" s="50"/>
      <c r="OZP43" s="50"/>
      <c r="OZQ43" s="50"/>
      <c r="OZR43" s="50"/>
      <c r="OZS43" s="50"/>
      <c r="OZT43" s="50"/>
      <c r="OZU43" s="50"/>
      <c r="OZV43" s="50"/>
      <c r="OZW43" s="50"/>
      <c r="OZX43" s="50"/>
      <c r="OZY43" s="50"/>
      <c r="OZZ43" s="50"/>
      <c r="PAA43" s="50"/>
      <c r="PAB43" s="50"/>
      <c r="PAC43" s="50"/>
      <c r="PAD43" s="50"/>
      <c r="PAE43" s="50"/>
      <c r="PAF43" s="50"/>
      <c r="PAG43" s="50"/>
      <c r="PAH43" s="50"/>
      <c r="PAI43" s="50"/>
      <c r="PAJ43" s="50"/>
      <c r="PAK43" s="50"/>
      <c r="PAL43" s="50"/>
      <c r="PAM43" s="50"/>
      <c r="PAN43" s="50"/>
      <c r="PAO43" s="50"/>
      <c r="PAP43" s="50"/>
      <c r="PAQ43" s="50"/>
      <c r="PAR43" s="50"/>
      <c r="PAS43" s="50"/>
      <c r="PAT43" s="50"/>
      <c r="PAU43" s="50"/>
      <c r="PAV43" s="50"/>
      <c r="PAW43" s="50"/>
      <c r="PAX43" s="50"/>
      <c r="PAY43" s="50"/>
      <c r="PAZ43" s="50"/>
      <c r="PBA43" s="50"/>
      <c r="PBB43" s="50"/>
      <c r="PBC43" s="50"/>
      <c r="PBD43" s="50"/>
      <c r="PBE43" s="50"/>
      <c r="PBF43" s="50"/>
      <c r="PBG43" s="50"/>
      <c r="PBH43" s="50"/>
      <c r="PBI43" s="50"/>
      <c r="PBJ43" s="50"/>
      <c r="PBK43" s="50"/>
      <c r="PBL43" s="50"/>
      <c r="PBM43" s="50"/>
      <c r="PBN43" s="50"/>
      <c r="PBO43" s="50"/>
      <c r="PBP43" s="50"/>
      <c r="PBQ43" s="50"/>
      <c r="PBR43" s="50"/>
      <c r="PBS43" s="50"/>
      <c r="PBT43" s="50"/>
      <c r="PBU43" s="50"/>
      <c r="PBV43" s="50"/>
      <c r="PBW43" s="50"/>
      <c r="PBX43" s="50"/>
      <c r="PBY43" s="50"/>
      <c r="PBZ43" s="50"/>
      <c r="PCA43" s="50"/>
      <c r="PCB43" s="50"/>
      <c r="PCC43" s="50"/>
      <c r="PCD43" s="50"/>
      <c r="PCE43" s="50"/>
      <c r="PCF43" s="50"/>
      <c r="PCG43" s="50"/>
      <c r="PCH43" s="50"/>
      <c r="PCI43" s="50"/>
      <c r="PCJ43" s="50"/>
      <c r="PCK43" s="50"/>
      <c r="PCL43" s="50"/>
      <c r="PCM43" s="50"/>
      <c r="PCN43" s="50"/>
      <c r="PCO43" s="50"/>
      <c r="PCP43" s="50"/>
      <c r="PCQ43" s="50"/>
      <c r="PCR43" s="50"/>
      <c r="PCS43" s="50"/>
      <c r="PCT43" s="50"/>
      <c r="PCU43" s="50"/>
      <c r="PCV43" s="50"/>
      <c r="PCW43" s="50"/>
      <c r="PCX43" s="50"/>
      <c r="PCY43" s="50"/>
      <c r="PCZ43" s="50"/>
      <c r="PDA43" s="50"/>
      <c r="PDB43" s="50"/>
      <c r="PDC43" s="50"/>
      <c r="PDD43" s="50"/>
      <c r="PDE43" s="50"/>
      <c r="PDF43" s="50"/>
      <c r="PDG43" s="50"/>
      <c r="PDH43" s="50"/>
      <c r="PDI43" s="50"/>
      <c r="PDJ43" s="50"/>
      <c r="PDK43" s="50"/>
      <c r="PDL43" s="50"/>
      <c r="PDM43" s="50"/>
      <c r="PDN43" s="50"/>
      <c r="PDO43" s="50"/>
      <c r="PDP43" s="50"/>
      <c r="PDQ43" s="50"/>
      <c r="PDR43" s="50"/>
      <c r="PDS43" s="50"/>
      <c r="PDT43" s="50"/>
      <c r="PDU43" s="50"/>
      <c r="PDV43" s="50"/>
      <c r="PDW43" s="50"/>
      <c r="PDX43" s="50"/>
      <c r="PDY43" s="50"/>
      <c r="PDZ43" s="50"/>
      <c r="PEA43" s="50"/>
      <c r="PEB43" s="50"/>
      <c r="PEC43" s="50"/>
      <c r="PED43" s="50"/>
      <c r="PEE43" s="50"/>
      <c r="PEF43" s="50"/>
      <c r="PEG43" s="50"/>
      <c r="PEH43" s="50"/>
      <c r="PEI43" s="50"/>
      <c r="PEJ43" s="50"/>
      <c r="PEK43" s="50"/>
      <c r="PEL43" s="50"/>
      <c r="PEM43" s="50"/>
      <c r="PEN43" s="50"/>
      <c r="PEO43" s="50"/>
      <c r="PEP43" s="50"/>
      <c r="PEQ43" s="50"/>
      <c r="PER43" s="50"/>
      <c r="PES43" s="50"/>
      <c r="PET43" s="50"/>
      <c r="PEU43" s="50"/>
      <c r="PEV43" s="50"/>
      <c r="PEW43" s="50"/>
      <c r="PEX43" s="50"/>
      <c r="PEY43" s="50"/>
      <c r="PEZ43" s="50"/>
      <c r="PFA43" s="50"/>
      <c r="PFB43" s="50"/>
      <c r="PFC43" s="50"/>
      <c r="PFD43" s="50"/>
      <c r="PFE43" s="50"/>
      <c r="PFF43" s="50"/>
      <c r="PFG43" s="50"/>
      <c r="PFH43" s="50"/>
      <c r="PFI43" s="50"/>
      <c r="PFJ43" s="50"/>
      <c r="PFK43" s="50"/>
      <c r="PFL43" s="50"/>
      <c r="PFM43" s="50"/>
      <c r="PFN43" s="50"/>
      <c r="PFO43" s="50"/>
      <c r="PFP43" s="50"/>
      <c r="PFQ43" s="50"/>
      <c r="PFR43" s="50"/>
      <c r="PFS43" s="50"/>
      <c r="PFT43" s="50"/>
      <c r="PFU43" s="50"/>
      <c r="PFV43" s="50"/>
      <c r="PFW43" s="50"/>
      <c r="PFX43" s="50"/>
      <c r="PFY43" s="50"/>
      <c r="PFZ43" s="50"/>
      <c r="PGA43" s="50"/>
      <c r="PGB43" s="50"/>
      <c r="PGC43" s="50"/>
      <c r="PGD43" s="50"/>
      <c r="PGE43" s="50"/>
      <c r="PGF43" s="50"/>
      <c r="PGG43" s="50"/>
      <c r="PGH43" s="50"/>
      <c r="PGI43" s="50"/>
      <c r="PGJ43" s="50"/>
      <c r="PGK43" s="50"/>
      <c r="PGL43" s="50"/>
      <c r="PGM43" s="50"/>
      <c r="PGN43" s="50"/>
      <c r="PGO43" s="50"/>
      <c r="PGP43" s="50"/>
      <c r="PGQ43" s="50"/>
      <c r="PGR43" s="50"/>
      <c r="PGS43" s="50"/>
      <c r="PGT43" s="50"/>
      <c r="PGU43" s="50"/>
      <c r="PGV43" s="50"/>
      <c r="PGW43" s="50"/>
      <c r="PGX43" s="50"/>
      <c r="PGY43" s="50"/>
      <c r="PGZ43" s="50"/>
      <c r="PHA43" s="50"/>
      <c r="PHB43" s="50"/>
      <c r="PHC43" s="50"/>
      <c r="PHD43" s="50"/>
      <c r="PHE43" s="50"/>
      <c r="PHF43" s="50"/>
      <c r="PHG43" s="50"/>
      <c r="PHH43" s="50"/>
      <c r="PHI43" s="50"/>
      <c r="PHJ43" s="50"/>
      <c r="PHK43" s="50"/>
      <c r="PHL43" s="50"/>
      <c r="PHM43" s="50"/>
      <c r="PHN43" s="50"/>
      <c r="PHO43" s="50"/>
      <c r="PHP43" s="50"/>
      <c r="PHQ43" s="50"/>
      <c r="PHR43" s="50"/>
      <c r="PHS43" s="50"/>
      <c r="PHT43" s="50"/>
      <c r="PHU43" s="50"/>
      <c r="PHV43" s="50"/>
      <c r="PHW43" s="50"/>
      <c r="PHX43" s="50"/>
      <c r="PHY43" s="50"/>
      <c r="PHZ43" s="50"/>
      <c r="PIA43" s="50"/>
      <c r="PIB43" s="50"/>
      <c r="PIC43" s="50"/>
      <c r="PID43" s="50"/>
      <c r="PIE43" s="50"/>
      <c r="PIF43" s="50"/>
      <c r="PIG43" s="50"/>
      <c r="PIH43" s="50"/>
      <c r="PII43" s="50"/>
      <c r="PIJ43" s="50"/>
      <c r="PIK43" s="50"/>
      <c r="PIL43" s="50"/>
      <c r="PIM43" s="50"/>
      <c r="PIN43" s="50"/>
      <c r="PIO43" s="50"/>
      <c r="PIP43" s="50"/>
      <c r="PIQ43" s="50"/>
      <c r="PIR43" s="50"/>
      <c r="PIS43" s="50"/>
      <c r="PIT43" s="50"/>
      <c r="PIU43" s="50"/>
      <c r="PIV43" s="50"/>
      <c r="PIW43" s="50"/>
      <c r="PIX43" s="50"/>
      <c r="PIY43" s="50"/>
      <c r="PIZ43" s="50"/>
      <c r="PJA43" s="50"/>
      <c r="PJB43" s="50"/>
      <c r="PJC43" s="50"/>
      <c r="PJD43" s="50"/>
      <c r="PJE43" s="50"/>
      <c r="PJF43" s="50"/>
      <c r="PJG43" s="50"/>
      <c r="PJH43" s="50"/>
      <c r="PJI43" s="50"/>
      <c r="PJJ43" s="50"/>
      <c r="PJK43" s="50"/>
      <c r="PJL43" s="50"/>
      <c r="PJM43" s="50"/>
      <c r="PJN43" s="50"/>
      <c r="PJO43" s="50"/>
      <c r="PJP43" s="50"/>
      <c r="PJQ43" s="50"/>
      <c r="PJR43" s="50"/>
      <c r="PJS43" s="50"/>
      <c r="PJT43" s="50"/>
      <c r="PJU43" s="50"/>
      <c r="PJV43" s="50"/>
      <c r="PJW43" s="50"/>
      <c r="PJX43" s="50"/>
      <c r="PJY43" s="50"/>
      <c r="PJZ43" s="50"/>
      <c r="PKA43" s="50"/>
      <c r="PKB43" s="50"/>
      <c r="PKC43" s="50"/>
      <c r="PKD43" s="50"/>
      <c r="PKE43" s="50"/>
      <c r="PKF43" s="50"/>
      <c r="PKG43" s="50"/>
      <c r="PKH43" s="50"/>
      <c r="PKI43" s="50"/>
      <c r="PKJ43" s="50"/>
      <c r="PKK43" s="50"/>
      <c r="PKL43" s="50"/>
      <c r="PKM43" s="50"/>
      <c r="PKN43" s="50"/>
      <c r="PKO43" s="50"/>
      <c r="PKP43" s="50"/>
      <c r="PKQ43" s="50"/>
      <c r="PKR43" s="50"/>
      <c r="PKS43" s="50"/>
      <c r="PKT43" s="50"/>
      <c r="PKU43" s="50"/>
      <c r="PKV43" s="50"/>
      <c r="PKW43" s="50"/>
      <c r="PKX43" s="50"/>
      <c r="PKY43" s="50"/>
      <c r="PKZ43" s="50"/>
      <c r="PLA43" s="50"/>
      <c r="PLB43" s="50"/>
      <c r="PLC43" s="50"/>
      <c r="PLD43" s="50"/>
      <c r="PLE43" s="50"/>
      <c r="PLF43" s="50"/>
      <c r="PLG43" s="50"/>
      <c r="PLH43" s="50"/>
      <c r="PLI43" s="50"/>
      <c r="PLJ43" s="50"/>
      <c r="PLK43" s="50"/>
      <c r="PLL43" s="50"/>
      <c r="PLM43" s="50"/>
      <c r="PLN43" s="50"/>
      <c r="PLO43" s="50"/>
      <c r="PLP43" s="50"/>
      <c r="PLQ43" s="50"/>
      <c r="PLR43" s="50"/>
      <c r="PLS43" s="50"/>
      <c r="PLT43" s="50"/>
      <c r="PLU43" s="50"/>
      <c r="PLV43" s="50"/>
      <c r="PLW43" s="50"/>
      <c r="PLX43" s="50"/>
      <c r="PLY43" s="50"/>
      <c r="PLZ43" s="50"/>
      <c r="PMA43" s="50"/>
      <c r="PMB43" s="50"/>
      <c r="PMC43" s="50"/>
      <c r="PMD43" s="50"/>
      <c r="PME43" s="50"/>
      <c r="PMF43" s="50"/>
      <c r="PMG43" s="50"/>
      <c r="PMH43" s="50"/>
      <c r="PMI43" s="50"/>
      <c r="PMJ43" s="50"/>
      <c r="PMK43" s="50"/>
      <c r="PML43" s="50"/>
      <c r="PMM43" s="50"/>
      <c r="PMN43" s="50"/>
      <c r="PMO43" s="50"/>
      <c r="PMP43" s="50"/>
      <c r="PMQ43" s="50"/>
      <c r="PMR43" s="50"/>
      <c r="PMS43" s="50"/>
      <c r="PMT43" s="50"/>
      <c r="PMU43" s="50"/>
      <c r="PMV43" s="50"/>
      <c r="PMW43" s="50"/>
      <c r="PMX43" s="50"/>
      <c r="PMY43" s="50"/>
      <c r="PMZ43" s="50"/>
      <c r="PNA43" s="50"/>
      <c r="PNB43" s="50"/>
      <c r="PNC43" s="50"/>
      <c r="PND43" s="50"/>
      <c r="PNE43" s="50"/>
      <c r="PNF43" s="50"/>
      <c r="PNG43" s="50"/>
      <c r="PNH43" s="50"/>
      <c r="PNI43" s="50"/>
      <c r="PNJ43" s="50"/>
      <c r="PNK43" s="50"/>
      <c r="PNL43" s="50"/>
      <c r="PNM43" s="50"/>
      <c r="PNN43" s="50"/>
      <c r="PNO43" s="50"/>
      <c r="PNP43" s="50"/>
      <c r="PNQ43" s="50"/>
      <c r="PNR43" s="50"/>
      <c r="PNS43" s="50"/>
      <c r="PNT43" s="50"/>
      <c r="PNU43" s="50"/>
      <c r="PNV43" s="50"/>
      <c r="PNW43" s="50"/>
      <c r="PNX43" s="50"/>
      <c r="PNY43" s="50"/>
      <c r="PNZ43" s="50"/>
      <c r="POA43" s="50"/>
      <c r="POB43" s="50"/>
      <c r="POC43" s="50"/>
      <c r="POD43" s="50"/>
      <c r="POE43" s="50"/>
      <c r="POF43" s="50"/>
      <c r="POG43" s="50"/>
      <c r="POH43" s="50"/>
      <c r="POI43" s="50"/>
      <c r="POJ43" s="50"/>
      <c r="POK43" s="50"/>
      <c r="POL43" s="50"/>
      <c r="POM43" s="50"/>
      <c r="PON43" s="50"/>
      <c r="POO43" s="50"/>
      <c r="POP43" s="50"/>
      <c r="POQ43" s="50"/>
      <c r="POR43" s="50"/>
      <c r="POS43" s="50"/>
      <c r="POT43" s="50"/>
      <c r="POU43" s="50"/>
      <c r="POV43" s="50"/>
      <c r="POW43" s="50"/>
      <c r="POX43" s="50"/>
      <c r="POY43" s="50"/>
      <c r="POZ43" s="50"/>
      <c r="PPA43" s="50"/>
      <c r="PPB43" s="50"/>
      <c r="PPC43" s="50"/>
      <c r="PPD43" s="50"/>
      <c r="PPE43" s="50"/>
      <c r="PPF43" s="50"/>
      <c r="PPG43" s="50"/>
      <c r="PPH43" s="50"/>
      <c r="PPI43" s="50"/>
      <c r="PPJ43" s="50"/>
      <c r="PPK43" s="50"/>
      <c r="PPL43" s="50"/>
      <c r="PPM43" s="50"/>
      <c r="PPN43" s="50"/>
      <c r="PPO43" s="50"/>
      <c r="PPP43" s="50"/>
      <c r="PPQ43" s="50"/>
      <c r="PPR43" s="50"/>
      <c r="PPS43" s="50"/>
      <c r="PPT43" s="50"/>
      <c r="PPU43" s="50"/>
      <c r="PPV43" s="50"/>
      <c r="PPW43" s="50"/>
      <c r="PPX43" s="50"/>
      <c r="PPY43" s="50"/>
      <c r="PPZ43" s="50"/>
      <c r="PQA43" s="50"/>
      <c r="PQB43" s="50"/>
      <c r="PQC43" s="50"/>
      <c r="PQD43" s="50"/>
      <c r="PQE43" s="50"/>
      <c r="PQF43" s="50"/>
      <c r="PQG43" s="50"/>
      <c r="PQH43" s="50"/>
      <c r="PQI43" s="50"/>
      <c r="PQJ43" s="50"/>
      <c r="PQK43" s="50"/>
      <c r="PQL43" s="50"/>
      <c r="PQM43" s="50"/>
      <c r="PQN43" s="50"/>
      <c r="PQO43" s="50"/>
      <c r="PQP43" s="50"/>
      <c r="PQQ43" s="50"/>
      <c r="PQR43" s="50"/>
      <c r="PQS43" s="50"/>
      <c r="PQT43" s="50"/>
      <c r="PQU43" s="50"/>
      <c r="PQV43" s="50"/>
      <c r="PQW43" s="50"/>
      <c r="PQX43" s="50"/>
      <c r="PQY43" s="50"/>
      <c r="PQZ43" s="50"/>
      <c r="PRA43" s="50"/>
      <c r="PRB43" s="50"/>
      <c r="PRC43" s="50"/>
      <c r="PRD43" s="50"/>
      <c r="PRE43" s="50"/>
      <c r="PRF43" s="50"/>
      <c r="PRG43" s="50"/>
      <c r="PRH43" s="50"/>
      <c r="PRI43" s="50"/>
      <c r="PRJ43" s="50"/>
      <c r="PRK43" s="50"/>
      <c r="PRL43" s="50"/>
      <c r="PRM43" s="50"/>
      <c r="PRN43" s="50"/>
      <c r="PRO43" s="50"/>
      <c r="PRP43" s="50"/>
      <c r="PRQ43" s="50"/>
      <c r="PRR43" s="50"/>
      <c r="PRS43" s="50"/>
      <c r="PRT43" s="50"/>
      <c r="PRU43" s="50"/>
      <c r="PRV43" s="50"/>
      <c r="PRW43" s="50"/>
      <c r="PRX43" s="50"/>
      <c r="PRY43" s="50"/>
      <c r="PRZ43" s="50"/>
      <c r="PSA43" s="50"/>
      <c r="PSB43" s="50"/>
      <c r="PSC43" s="50"/>
      <c r="PSD43" s="50"/>
      <c r="PSE43" s="50"/>
      <c r="PSF43" s="50"/>
      <c r="PSG43" s="50"/>
      <c r="PSH43" s="50"/>
      <c r="PSI43" s="50"/>
      <c r="PSJ43" s="50"/>
      <c r="PSK43" s="50"/>
      <c r="PSL43" s="50"/>
      <c r="PSM43" s="50"/>
      <c r="PSN43" s="50"/>
      <c r="PSO43" s="50"/>
      <c r="PSP43" s="50"/>
      <c r="PSQ43" s="50"/>
      <c r="PSR43" s="50"/>
      <c r="PSS43" s="50"/>
      <c r="PST43" s="50"/>
      <c r="PSU43" s="50"/>
      <c r="PSV43" s="50"/>
      <c r="PSW43" s="50"/>
      <c r="PSX43" s="50"/>
      <c r="PSY43" s="50"/>
      <c r="PSZ43" s="50"/>
      <c r="PTA43" s="50"/>
      <c r="PTB43" s="50"/>
      <c r="PTC43" s="50"/>
      <c r="PTD43" s="50"/>
      <c r="PTE43" s="50"/>
      <c r="PTF43" s="50"/>
      <c r="PTG43" s="50"/>
      <c r="PTH43" s="50"/>
      <c r="PTI43" s="50"/>
      <c r="PTJ43" s="50"/>
      <c r="PTK43" s="50"/>
      <c r="PTL43" s="50"/>
      <c r="PTM43" s="50"/>
      <c r="PTN43" s="50"/>
      <c r="PTO43" s="50"/>
      <c r="PTP43" s="50"/>
      <c r="PTQ43" s="50"/>
      <c r="PTR43" s="50"/>
      <c r="PTS43" s="50"/>
      <c r="PTT43" s="50"/>
      <c r="PTU43" s="50"/>
      <c r="PTV43" s="50"/>
      <c r="PTW43" s="50"/>
      <c r="PTX43" s="50"/>
      <c r="PTY43" s="50"/>
      <c r="PTZ43" s="50"/>
      <c r="PUA43" s="50"/>
      <c r="PUB43" s="50"/>
      <c r="PUC43" s="50"/>
      <c r="PUD43" s="50"/>
      <c r="PUE43" s="50"/>
      <c r="PUF43" s="50"/>
      <c r="PUG43" s="50"/>
      <c r="PUH43" s="50"/>
      <c r="PUI43" s="50"/>
      <c r="PUJ43" s="50"/>
      <c r="PUK43" s="50"/>
      <c r="PUL43" s="50"/>
      <c r="PUM43" s="50"/>
      <c r="PUN43" s="50"/>
      <c r="PUO43" s="50"/>
      <c r="PUP43" s="50"/>
      <c r="PUQ43" s="50"/>
      <c r="PUR43" s="50"/>
      <c r="PUS43" s="50"/>
      <c r="PUT43" s="50"/>
      <c r="PUU43" s="50"/>
      <c r="PUV43" s="50"/>
      <c r="PUW43" s="50"/>
      <c r="PUX43" s="50"/>
      <c r="PUY43" s="50"/>
      <c r="PUZ43" s="50"/>
      <c r="PVA43" s="50"/>
      <c r="PVB43" s="50"/>
      <c r="PVC43" s="50"/>
      <c r="PVD43" s="50"/>
      <c r="PVE43" s="50"/>
      <c r="PVF43" s="50"/>
      <c r="PVG43" s="50"/>
      <c r="PVH43" s="50"/>
      <c r="PVI43" s="50"/>
      <c r="PVJ43" s="50"/>
      <c r="PVK43" s="50"/>
      <c r="PVL43" s="50"/>
      <c r="PVM43" s="50"/>
      <c r="PVN43" s="50"/>
      <c r="PVO43" s="50"/>
      <c r="PVP43" s="50"/>
      <c r="PVQ43" s="50"/>
      <c r="PVR43" s="50"/>
      <c r="PVS43" s="50"/>
      <c r="PVT43" s="50"/>
      <c r="PVU43" s="50"/>
      <c r="PVV43" s="50"/>
      <c r="PVW43" s="50"/>
      <c r="PVX43" s="50"/>
      <c r="PVY43" s="50"/>
      <c r="PVZ43" s="50"/>
      <c r="PWA43" s="50"/>
      <c r="PWB43" s="50"/>
      <c r="PWC43" s="50"/>
      <c r="PWD43" s="50"/>
      <c r="PWE43" s="50"/>
      <c r="PWF43" s="50"/>
      <c r="PWG43" s="50"/>
      <c r="PWH43" s="50"/>
      <c r="PWI43" s="50"/>
      <c r="PWJ43" s="50"/>
      <c r="PWK43" s="50"/>
      <c r="PWL43" s="50"/>
      <c r="PWM43" s="50"/>
      <c r="PWN43" s="50"/>
      <c r="PWO43" s="50"/>
      <c r="PWP43" s="50"/>
      <c r="PWQ43" s="50"/>
      <c r="PWR43" s="50"/>
      <c r="PWS43" s="50"/>
      <c r="PWT43" s="50"/>
      <c r="PWU43" s="50"/>
      <c r="PWV43" s="50"/>
      <c r="PWW43" s="50"/>
      <c r="PWX43" s="50"/>
      <c r="PWY43" s="50"/>
      <c r="PWZ43" s="50"/>
      <c r="PXA43" s="50"/>
      <c r="PXB43" s="50"/>
      <c r="PXC43" s="50"/>
      <c r="PXD43" s="50"/>
      <c r="PXE43" s="50"/>
      <c r="PXF43" s="50"/>
      <c r="PXG43" s="50"/>
      <c r="PXH43" s="50"/>
      <c r="PXI43" s="50"/>
      <c r="PXJ43" s="50"/>
      <c r="PXK43" s="50"/>
      <c r="PXL43" s="50"/>
      <c r="PXM43" s="50"/>
      <c r="PXN43" s="50"/>
      <c r="PXO43" s="50"/>
      <c r="PXP43" s="50"/>
      <c r="PXQ43" s="50"/>
      <c r="PXR43" s="50"/>
      <c r="PXS43" s="50"/>
      <c r="PXT43" s="50"/>
      <c r="PXU43" s="50"/>
      <c r="PXV43" s="50"/>
      <c r="PXW43" s="50"/>
      <c r="PXX43" s="50"/>
      <c r="PXY43" s="50"/>
      <c r="PXZ43" s="50"/>
      <c r="PYA43" s="50"/>
      <c r="PYB43" s="50"/>
      <c r="PYC43" s="50"/>
      <c r="PYD43" s="50"/>
      <c r="PYE43" s="50"/>
      <c r="PYF43" s="50"/>
      <c r="PYG43" s="50"/>
      <c r="PYH43" s="50"/>
      <c r="PYI43" s="50"/>
      <c r="PYJ43" s="50"/>
      <c r="PYK43" s="50"/>
      <c r="PYL43" s="50"/>
      <c r="PYM43" s="50"/>
      <c r="PYN43" s="50"/>
      <c r="PYO43" s="50"/>
      <c r="PYP43" s="50"/>
      <c r="PYQ43" s="50"/>
      <c r="PYR43" s="50"/>
      <c r="PYS43" s="50"/>
      <c r="PYT43" s="50"/>
      <c r="PYU43" s="50"/>
      <c r="PYV43" s="50"/>
      <c r="PYW43" s="50"/>
      <c r="PYX43" s="50"/>
      <c r="PYY43" s="50"/>
      <c r="PYZ43" s="50"/>
      <c r="PZA43" s="50"/>
      <c r="PZB43" s="50"/>
      <c r="PZC43" s="50"/>
      <c r="PZD43" s="50"/>
      <c r="PZE43" s="50"/>
      <c r="PZF43" s="50"/>
      <c r="PZG43" s="50"/>
      <c r="PZH43" s="50"/>
      <c r="PZI43" s="50"/>
      <c r="PZJ43" s="50"/>
      <c r="PZK43" s="50"/>
      <c r="PZL43" s="50"/>
      <c r="PZM43" s="50"/>
      <c r="PZN43" s="50"/>
      <c r="PZO43" s="50"/>
      <c r="PZP43" s="50"/>
      <c r="PZQ43" s="50"/>
      <c r="PZR43" s="50"/>
      <c r="PZS43" s="50"/>
      <c r="PZT43" s="50"/>
      <c r="PZU43" s="50"/>
      <c r="PZV43" s="50"/>
      <c r="PZW43" s="50"/>
      <c r="PZX43" s="50"/>
      <c r="PZY43" s="50"/>
      <c r="PZZ43" s="50"/>
      <c r="QAA43" s="50"/>
      <c r="QAB43" s="50"/>
      <c r="QAC43" s="50"/>
      <c r="QAD43" s="50"/>
      <c r="QAE43" s="50"/>
      <c r="QAF43" s="50"/>
      <c r="QAG43" s="50"/>
      <c r="QAH43" s="50"/>
      <c r="QAI43" s="50"/>
      <c r="QAJ43" s="50"/>
      <c r="QAK43" s="50"/>
      <c r="QAL43" s="50"/>
      <c r="QAM43" s="50"/>
      <c r="QAN43" s="50"/>
      <c r="QAO43" s="50"/>
      <c r="QAP43" s="50"/>
      <c r="QAQ43" s="50"/>
      <c r="QAR43" s="50"/>
      <c r="QAS43" s="50"/>
      <c r="QAT43" s="50"/>
      <c r="QAU43" s="50"/>
      <c r="QAV43" s="50"/>
      <c r="QAW43" s="50"/>
      <c r="QAX43" s="50"/>
      <c r="QAY43" s="50"/>
      <c r="QAZ43" s="50"/>
      <c r="QBA43" s="50"/>
      <c r="QBB43" s="50"/>
      <c r="QBC43" s="50"/>
      <c r="QBD43" s="50"/>
      <c r="QBE43" s="50"/>
      <c r="QBF43" s="50"/>
      <c r="QBG43" s="50"/>
      <c r="QBH43" s="50"/>
      <c r="QBI43" s="50"/>
      <c r="QBJ43" s="50"/>
      <c r="QBK43" s="50"/>
      <c r="QBL43" s="50"/>
      <c r="QBM43" s="50"/>
      <c r="QBN43" s="50"/>
      <c r="QBO43" s="50"/>
      <c r="QBP43" s="50"/>
      <c r="QBQ43" s="50"/>
      <c r="QBR43" s="50"/>
      <c r="QBS43" s="50"/>
      <c r="QBT43" s="50"/>
      <c r="QBU43" s="50"/>
      <c r="QBV43" s="50"/>
      <c r="QBW43" s="50"/>
      <c r="QBX43" s="50"/>
      <c r="QBY43" s="50"/>
      <c r="QBZ43" s="50"/>
      <c r="QCA43" s="50"/>
      <c r="QCB43" s="50"/>
      <c r="QCC43" s="50"/>
      <c r="QCD43" s="50"/>
      <c r="QCE43" s="50"/>
      <c r="QCF43" s="50"/>
      <c r="QCG43" s="50"/>
      <c r="QCH43" s="50"/>
      <c r="QCI43" s="50"/>
      <c r="QCJ43" s="50"/>
      <c r="QCK43" s="50"/>
      <c r="QCL43" s="50"/>
      <c r="QCM43" s="50"/>
      <c r="QCN43" s="50"/>
      <c r="QCO43" s="50"/>
      <c r="QCP43" s="50"/>
      <c r="QCQ43" s="50"/>
      <c r="QCR43" s="50"/>
      <c r="QCS43" s="50"/>
      <c r="QCT43" s="50"/>
      <c r="QCU43" s="50"/>
      <c r="QCV43" s="50"/>
      <c r="QCW43" s="50"/>
      <c r="QCX43" s="50"/>
      <c r="QCY43" s="50"/>
      <c r="QCZ43" s="50"/>
      <c r="QDA43" s="50"/>
      <c r="QDB43" s="50"/>
      <c r="QDC43" s="50"/>
      <c r="QDD43" s="50"/>
      <c r="QDE43" s="50"/>
      <c r="QDF43" s="50"/>
      <c r="QDG43" s="50"/>
      <c r="QDH43" s="50"/>
      <c r="QDI43" s="50"/>
      <c r="QDJ43" s="50"/>
      <c r="QDK43" s="50"/>
      <c r="QDL43" s="50"/>
      <c r="QDM43" s="50"/>
      <c r="QDN43" s="50"/>
      <c r="QDO43" s="50"/>
      <c r="QDP43" s="50"/>
      <c r="QDQ43" s="50"/>
      <c r="QDR43" s="50"/>
      <c r="QDS43" s="50"/>
      <c r="QDT43" s="50"/>
      <c r="QDU43" s="50"/>
      <c r="QDV43" s="50"/>
      <c r="QDW43" s="50"/>
      <c r="QDX43" s="50"/>
      <c r="QDY43" s="50"/>
      <c r="QDZ43" s="50"/>
      <c r="QEA43" s="50"/>
      <c r="QEB43" s="50"/>
      <c r="QEC43" s="50"/>
      <c r="QED43" s="50"/>
      <c r="QEE43" s="50"/>
      <c r="QEF43" s="50"/>
      <c r="QEG43" s="50"/>
      <c r="QEH43" s="50"/>
      <c r="QEI43" s="50"/>
      <c r="QEJ43" s="50"/>
      <c r="QEK43" s="50"/>
      <c r="QEL43" s="50"/>
      <c r="QEM43" s="50"/>
      <c r="QEN43" s="50"/>
      <c r="QEO43" s="50"/>
      <c r="QEP43" s="50"/>
      <c r="QEQ43" s="50"/>
      <c r="QER43" s="50"/>
      <c r="QES43" s="50"/>
      <c r="QET43" s="50"/>
      <c r="QEU43" s="50"/>
      <c r="QEV43" s="50"/>
      <c r="QEW43" s="50"/>
      <c r="QEX43" s="50"/>
      <c r="QEY43" s="50"/>
      <c r="QEZ43" s="50"/>
      <c r="QFA43" s="50"/>
      <c r="QFB43" s="50"/>
      <c r="QFC43" s="50"/>
      <c r="QFD43" s="50"/>
      <c r="QFE43" s="50"/>
      <c r="QFF43" s="50"/>
      <c r="QFG43" s="50"/>
      <c r="QFH43" s="50"/>
      <c r="QFI43" s="50"/>
      <c r="QFJ43" s="50"/>
      <c r="QFK43" s="50"/>
      <c r="QFL43" s="50"/>
      <c r="QFM43" s="50"/>
      <c r="QFN43" s="50"/>
      <c r="QFO43" s="50"/>
      <c r="QFP43" s="50"/>
      <c r="QFQ43" s="50"/>
      <c r="QFR43" s="50"/>
      <c r="QFS43" s="50"/>
      <c r="QFT43" s="50"/>
      <c r="QFU43" s="50"/>
      <c r="QFV43" s="50"/>
      <c r="QFW43" s="50"/>
      <c r="QFX43" s="50"/>
      <c r="QFY43" s="50"/>
      <c r="QFZ43" s="50"/>
      <c r="QGA43" s="50"/>
      <c r="QGB43" s="50"/>
      <c r="QGC43" s="50"/>
      <c r="QGD43" s="50"/>
      <c r="QGE43" s="50"/>
      <c r="QGF43" s="50"/>
      <c r="QGG43" s="50"/>
      <c r="QGH43" s="50"/>
      <c r="QGI43" s="50"/>
      <c r="QGJ43" s="50"/>
      <c r="QGK43" s="50"/>
      <c r="QGL43" s="50"/>
      <c r="QGM43" s="50"/>
      <c r="QGN43" s="50"/>
      <c r="QGO43" s="50"/>
      <c r="QGP43" s="50"/>
      <c r="QGQ43" s="50"/>
      <c r="QGR43" s="50"/>
      <c r="QGS43" s="50"/>
      <c r="QGT43" s="50"/>
      <c r="QGU43" s="50"/>
      <c r="QGV43" s="50"/>
      <c r="QGW43" s="50"/>
      <c r="QGX43" s="50"/>
      <c r="QGY43" s="50"/>
      <c r="QGZ43" s="50"/>
      <c r="QHA43" s="50"/>
      <c r="QHB43" s="50"/>
      <c r="QHC43" s="50"/>
      <c r="QHD43" s="50"/>
      <c r="QHE43" s="50"/>
      <c r="QHF43" s="50"/>
      <c r="QHG43" s="50"/>
      <c r="QHH43" s="50"/>
      <c r="QHI43" s="50"/>
      <c r="QHJ43" s="50"/>
      <c r="QHK43" s="50"/>
      <c r="QHL43" s="50"/>
      <c r="QHM43" s="50"/>
      <c r="QHN43" s="50"/>
      <c r="QHO43" s="50"/>
      <c r="QHP43" s="50"/>
      <c r="QHQ43" s="50"/>
      <c r="QHR43" s="50"/>
      <c r="QHS43" s="50"/>
      <c r="QHT43" s="50"/>
      <c r="QHU43" s="50"/>
      <c r="QHV43" s="50"/>
      <c r="QHW43" s="50"/>
      <c r="QHX43" s="50"/>
      <c r="QHY43" s="50"/>
      <c r="QHZ43" s="50"/>
      <c r="QIA43" s="50"/>
      <c r="QIB43" s="50"/>
      <c r="QIC43" s="50"/>
      <c r="QID43" s="50"/>
      <c r="QIE43" s="50"/>
      <c r="QIF43" s="50"/>
      <c r="QIG43" s="50"/>
      <c r="QIH43" s="50"/>
      <c r="QII43" s="50"/>
      <c r="QIJ43" s="50"/>
      <c r="QIK43" s="50"/>
      <c r="QIL43" s="50"/>
      <c r="QIM43" s="50"/>
      <c r="QIN43" s="50"/>
      <c r="QIO43" s="50"/>
      <c r="QIP43" s="50"/>
      <c r="QIQ43" s="50"/>
      <c r="QIR43" s="50"/>
      <c r="QIS43" s="50"/>
      <c r="QIT43" s="50"/>
      <c r="QIU43" s="50"/>
      <c r="QIV43" s="50"/>
      <c r="QIW43" s="50"/>
      <c r="QIX43" s="50"/>
      <c r="QIY43" s="50"/>
      <c r="QIZ43" s="50"/>
      <c r="QJA43" s="50"/>
      <c r="QJB43" s="50"/>
      <c r="QJC43" s="50"/>
      <c r="QJD43" s="50"/>
      <c r="QJE43" s="50"/>
      <c r="QJF43" s="50"/>
      <c r="QJG43" s="50"/>
      <c r="QJH43" s="50"/>
      <c r="QJI43" s="50"/>
      <c r="QJJ43" s="50"/>
      <c r="QJK43" s="50"/>
      <c r="QJL43" s="50"/>
      <c r="QJM43" s="50"/>
      <c r="QJN43" s="50"/>
      <c r="QJO43" s="50"/>
      <c r="QJP43" s="50"/>
      <c r="QJQ43" s="50"/>
      <c r="QJR43" s="50"/>
      <c r="QJS43" s="50"/>
      <c r="QJT43" s="50"/>
      <c r="QJU43" s="50"/>
      <c r="QJV43" s="50"/>
      <c r="QJW43" s="50"/>
      <c r="QJX43" s="50"/>
      <c r="QJY43" s="50"/>
      <c r="QJZ43" s="50"/>
      <c r="QKA43" s="50"/>
      <c r="QKB43" s="50"/>
      <c r="QKC43" s="50"/>
      <c r="QKD43" s="50"/>
      <c r="QKE43" s="50"/>
      <c r="QKF43" s="50"/>
      <c r="QKG43" s="50"/>
      <c r="QKH43" s="50"/>
      <c r="QKI43" s="50"/>
      <c r="QKJ43" s="50"/>
      <c r="QKK43" s="50"/>
      <c r="QKL43" s="50"/>
      <c r="QKM43" s="50"/>
      <c r="QKN43" s="50"/>
      <c r="QKO43" s="50"/>
      <c r="QKP43" s="50"/>
      <c r="QKQ43" s="50"/>
      <c r="QKR43" s="50"/>
      <c r="QKS43" s="50"/>
      <c r="QKT43" s="50"/>
      <c r="QKU43" s="50"/>
      <c r="QKV43" s="50"/>
      <c r="QKW43" s="50"/>
      <c r="QKX43" s="50"/>
      <c r="QKY43" s="50"/>
      <c r="QKZ43" s="50"/>
      <c r="QLA43" s="50"/>
      <c r="QLB43" s="50"/>
      <c r="QLC43" s="50"/>
      <c r="QLD43" s="50"/>
      <c r="QLE43" s="50"/>
      <c r="QLF43" s="50"/>
      <c r="QLG43" s="50"/>
      <c r="QLH43" s="50"/>
      <c r="QLI43" s="50"/>
      <c r="QLJ43" s="50"/>
      <c r="QLK43" s="50"/>
      <c r="QLL43" s="50"/>
      <c r="QLM43" s="50"/>
      <c r="QLN43" s="50"/>
      <c r="QLO43" s="50"/>
      <c r="QLP43" s="50"/>
      <c r="QLQ43" s="50"/>
      <c r="QLR43" s="50"/>
      <c r="QLS43" s="50"/>
      <c r="QLT43" s="50"/>
      <c r="QLU43" s="50"/>
      <c r="QLV43" s="50"/>
      <c r="QLW43" s="50"/>
      <c r="QLX43" s="50"/>
      <c r="QLY43" s="50"/>
      <c r="QLZ43" s="50"/>
      <c r="QMA43" s="50"/>
      <c r="QMB43" s="50"/>
      <c r="QMC43" s="50"/>
      <c r="QMD43" s="50"/>
      <c r="QME43" s="50"/>
      <c r="QMF43" s="50"/>
      <c r="QMG43" s="50"/>
      <c r="QMH43" s="50"/>
      <c r="QMI43" s="50"/>
      <c r="QMJ43" s="50"/>
      <c r="QMK43" s="50"/>
      <c r="QML43" s="50"/>
      <c r="QMM43" s="50"/>
      <c r="QMN43" s="50"/>
      <c r="QMO43" s="50"/>
      <c r="QMP43" s="50"/>
      <c r="QMQ43" s="50"/>
      <c r="QMR43" s="50"/>
      <c r="QMS43" s="50"/>
      <c r="QMT43" s="50"/>
      <c r="QMU43" s="50"/>
      <c r="QMV43" s="50"/>
      <c r="QMW43" s="50"/>
      <c r="QMX43" s="50"/>
      <c r="QMY43" s="50"/>
      <c r="QMZ43" s="50"/>
      <c r="QNA43" s="50"/>
      <c r="QNB43" s="50"/>
      <c r="QNC43" s="50"/>
      <c r="QND43" s="50"/>
      <c r="QNE43" s="50"/>
      <c r="QNF43" s="50"/>
      <c r="QNG43" s="50"/>
      <c r="QNH43" s="50"/>
      <c r="QNI43" s="50"/>
      <c r="QNJ43" s="50"/>
      <c r="QNK43" s="50"/>
      <c r="QNL43" s="50"/>
      <c r="QNM43" s="50"/>
      <c r="QNN43" s="50"/>
      <c r="QNO43" s="50"/>
      <c r="QNP43" s="50"/>
      <c r="QNQ43" s="50"/>
      <c r="QNR43" s="50"/>
      <c r="QNS43" s="50"/>
      <c r="QNT43" s="50"/>
      <c r="QNU43" s="50"/>
      <c r="QNV43" s="50"/>
      <c r="QNW43" s="50"/>
      <c r="QNX43" s="50"/>
      <c r="QNY43" s="50"/>
      <c r="QNZ43" s="50"/>
      <c r="QOA43" s="50"/>
      <c r="QOB43" s="50"/>
      <c r="QOC43" s="50"/>
      <c r="QOD43" s="50"/>
      <c r="QOE43" s="50"/>
      <c r="QOF43" s="50"/>
      <c r="QOG43" s="50"/>
      <c r="QOH43" s="50"/>
      <c r="QOI43" s="50"/>
      <c r="QOJ43" s="50"/>
      <c r="QOK43" s="50"/>
      <c r="QOL43" s="50"/>
      <c r="QOM43" s="50"/>
      <c r="QON43" s="50"/>
      <c r="QOO43" s="50"/>
      <c r="QOP43" s="50"/>
      <c r="QOQ43" s="50"/>
      <c r="QOR43" s="50"/>
      <c r="QOS43" s="50"/>
      <c r="QOT43" s="50"/>
      <c r="QOU43" s="50"/>
      <c r="QOV43" s="50"/>
      <c r="QOW43" s="50"/>
      <c r="QOX43" s="50"/>
      <c r="QOY43" s="50"/>
      <c r="QOZ43" s="50"/>
      <c r="QPA43" s="50"/>
      <c r="QPB43" s="50"/>
      <c r="QPC43" s="50"/>
      <c r="QPD43" s="50"/>
      <c r="QPE43" s="50"/>
      <c r="QPF43" s="50"/>
      <c r="QPG43" s="50"/>
      <c r="QPH43" s="50"/>
      <c r="QPI43" s="50"/>
      <c r="QPJ43" s="50"/>
      <c r="QPK43" s="50"/>
      <c r="QPL43" s="50"/>
      <c r="QPM43" s="50"/>
      <c r="QPN43" s="50"/>
      <c r="QPO43" s="50"/>
      <c r="QPP43" s="50"/>
      <c r="QPQ43" s="50"/>
      <c r="QPR43" s="50"/>
      <c r="QPS43" s="50"/>
      <c r="QPT43" s="50"/>
      <c r="QPU43" s="50"/>
      <c r="QPV43" s="50"/>
      <c r="QPW43" s="50"/>
      <c r="QPX43" s="50"/>
      <c r="QPY43" s="50"/>
      <c r="QPZ43" s="50"/>
      <c r="QQA43" s="50"/>
      <c r="QQB43" s="50"/>
      <c r="QQC43" s="50"/>
      <c r="QQD43" s="50"/>
      <c r="QQE43" s="50"/>
      <c r="QQF43" s="50"/>
      <c r="QQG43" s="50"/>
      <c r="QQH43" s="50"/>
      <c r="QQI43" s="50"/>
      <c r="QQJ43" s="50"/>
      <c r="QQK43" s="50"/>
      <c r="QQL43" s="50"/>
      <c r="QQM43" s="50"/>
      <c r="QQN43" s="50"/>
      <c r="QQO43" s="50"/>
      <c r="QQP43" s="50"/>
      <c r="QQQ43" s="50"/>
      <c r="QQR43" s="50"/>
      <c r="QQS43" s="50"/>
      <c r="QQT43" s="50"/>
      <c r="QQU43" s="50"/>
      <c r="QQV43" s="50"/>
      <c r="QQW43" s="50"/>
      <c r="QQX43" s="50"/>
      <c r="QQY43" s="50"/>
      <c r="QQZ43" s="50"/>
      <c r="QRA43" s="50"/>
      <c r="QRB43" s="50"/>
      <c r="QRC43" s="50"/>
      <c r="QRD43" s="50"/>
      <c r="QRE43" s="50"/>
      <c r="QRF43" s="50"/>
      <c r="QRG43" s="50"/>
      <c r="QRH43" s="50"/>
      <c r="QRI43" s="50"/>
      <c r="QRJ43" s="50"/>
      <c r="QRK43" s="50"/>
      <c r="QRL43" s="50"/>
      <c r="QRM43" s="50"/>
      <c r="QRN43" s="50"/>
      <c r="QRO43" s="50"/>
      <c r="QRP43" s="50"/>
      <c r="QRQ43" s="50"/>
      <c r="QRR43" s="50"/>
      <c r="QRS43" s="50"/>
      <c r="QRT43" s="50"/>
      <c r="QRU43" s="50"/>
      <c r="QRV43" s="50"/>
      <c r="QRW43" s="50"/>
      <c r="QRX43" s="50"/>
      <c r="QRY43" s="50"/>
      <c r="QRZ43" s="50"/>
      <c r="QSA43" s="50"/>
      <c r="QSB43" s="50"/>
      <c r="QSC43" s="50"/>
      <c r="QSD43" s="50"/>
      <c r="QSE43" s="50"/>
      <c r="QSF43" s="50"/>
      <c r="QSG43" s="50"/>
      <c r="QSH43" s="50"/>
      <c r="QSI43" s="50"/>
      <c r="QSJ43" s="50"/>
      <c r="QSK43" s="50"/>
      <c r="QSL43" s="50"/>
      <c r="QSM43" s="50"/>
      <c r="QSN43" s="50"/>
      <c r="QSO43" s="50"/>
      <c r="QSP43" s="50"/>
      <c r="QSQ43" s="50"/>
      <c r="QSR43" s="50"/>
      <c r="QSS43" s="50"/>
      <c r="QST43" s="50"/>
      <c r="QSU43" s="50"/>
      <c r="QSV43" s="50"/>
      <c r="QSW43" s="50"/>
      <c r="QSX43" s="50"/>
      <c r="QSY43" s="50"/>
      <c r="QSZ43" s="50"/>
      <c r="QTA43" s="50"/>
      <c r="QTB43" s="50"/>
      <c r="QTC43" s="50"/>
      <c r="QTD43" s="50"/>
      <c r="QTE43" s="50"/>
      <c r="QTF43" s="50"/>
      <c r="QTG43" s="50"/>
      <c r="QTH43" s="50"/>
      <c r="QTI43" s="50"/>
      <c r="QTJ43" s="50"/>
      <c r="QTK43" s="50"/>
      <c r="QTL43" s="50"/>
      <c r="QTM43" s="50"/>
      <c r="QTN43" s="50"/>
      <c r="QTO43" s="50"/>
      <c r="QTP43" s="50"/>
      <c r="QTQ43" s="50"/>
      <c r="QTR43" s="50"/>
      <c r="QTS43" s="50"/>
      <c r="QTT43" s="50"/>
      <c r="QTU43" s="50"/>
      <c r="QTV43" s="50"/>
      <c r="QTW43" s="50"/>
      <c r="QTX43" s="50"/>
      <c r="QTY43" s="50"/>
      <c r="QTZ43" s="50"/>
      <c r="QUA43" s="50"/>
      <c r="QUB43" s="50"/>
      <c r="QUC43" s="50"/>
      <c r="QUD43" s="50"/>
      <c r="QUE43" s="50"/>
      <c r="QUF43" s="50"/>
      <c r="QUG43" s="50"/>
      <c r="QUH43" s="50"/>
      <c r="QUI43" s="50"/>
      <c r="QUJ43" s="50"/>
      <c r="QUK43" s="50"/>
      <c r="QUL43" s="50"/>
      <c r="QUM43" s="50"/>
      <c r="QUN43" s="50"/>
      <c r="QUO43" s="50"/>
      <c r="QUP43" s="50"/>
      <c r="QUQ43" s="50"/>
      <c r="QUR43" s="50"/>
      <c r="QUS43" s="50"/>
      <c r="QUT43" s="50"/>
      <c r="QUU43" s="50"/>
      <c r="QUV43" s="50"/>
      <c r="QUW43" s="50"/>
      <c r="QUX43" s="50"/>
      <c r="QUY43" s="50"/>
      <c r="QUZ43" s="50"/>
      <c r="QVA43" s="50"/>
      <c r="QVB43" s="50"/>
      <c r="QVC43" s="50"/>
      <c r="QVD43" s="50"/>
      <c r="QVE43" s="50"/>
      <c r="QVF43" s="50"/>
      <c r="QVG43" s="50"/>
      <c r="QVH43" s="50"/>
      <c r="QVI43" s="50"/>
      <c r="QVJ43" s="50"/>
      <c r="QVK43" s="50"/>
      <c r="QVL43" s="50"/>
      <c r="QVM43" s="50"/>
      <c r="QVN43" s="50"/>
      <c r="QVO43" s="50"/>
      <c r="QVP43" s="50"/>
      <c r="QVQ43" s="50"/>
      <c r="QVR43" s="50"/>
      <c r="QVS43" s="50"/>
      <c r="QVT43" s="50"/>
      <c r="QVU43" s="50"/>
      <c r="QVV43" s="50"/>
      <c r="QVW43" s="50"/>
      <c r="QVX43" s="50"/>
      <c r="QVY43" s="50"/>
      <c r="QVZ43" s="50"/>
      <c r="QWA43" s="50"/>
      <c r="QWB43" s="50"/>
      <c r="QWC43" s="50"/>
      <c r="QWD43" s="50"/>
      <c r="QWE43" s="50"/>
      <c r="QWF43" s="50"/>
      <c r="QWG43" s="50"/>
      <c r="QWH43" s="50"/>
      <c r="QWI43" s="50"/>
      <c r="QWJ43" s="50"/>
      <c r="QWK43" s="50"/>
      <c r="QWL43" s="50"/>
      <c r="QWM43" s="50"/>
      <c r="QWN43" s="50"/>
      <c r="QWO43" s="50"/>
      <c r="QWP43" s="50"/>
      <c r="QWQ43" s="50"/>
      <c r="QWR43" s="50"/>
      <c r="QWS43" s="50"/>
      <c r="QWT43" s="50"/>
      <c r="QWU43" s="50"/>
      <c r="QWV43" s="50"/>
      <c r="QWW43" s="50"/>
      <c r="QWX43" s="50"/>
      <c r="QWY43" s="50"/>
      <c r="QWZ43" s="50"/>
      <c r="QXA43" s="50"/>
      <c r="QXB43" s="50"/>
      <c r="QXC43" s="50"/>
      <c r="QXD43" s="50"/>
      <c r="QXE43" s="50"/>
      <c r="QXF43" s="50"/>
      <c r="QXG43" s="50"/>
      <c r="QXH43" s="50"/>
      <c r="QXI43" s="50"/>
      <c r="QXJ43" s="50"/>
      <c r="QXK43" s="50"/>
      <c r="QXL43" s="50"/>
      <c r="QXM43" s="50"/>
      <c r="QXN43" s="50"/>
      <c r="QXO43" s="50"/>
      <c r="QXP43" s="50"/>
      <c r="QXQ43" s="50"/>
      <c r="QXR43" s="50"/>
      <c r="QXS43" s="50"/>
      <c r="QXT43" s="50"/>
      <c r="QXU43" s="50"/>
      <c r="QXV43" s="50"/>
      <c r="QXW43" s="50"/>
      <c r="QXX43" s="50"/>
      <c r="QXY43" s="50"/>
      <c r="QXZ43" s="50"/>
      <c r="QYA43" s="50"/>
      <c r="QYB43" s="50"/>
      <c r="QYC43" s="50"/>
      <c r="QYD43" s="50"/>
      <c r="QYE43" s="50"/>
      <c r="QYF43" s="50"/>
      <c r="QYG43" s="50"/>
      <c r="QYH43" s="50"/>
      <c r="QYI43" s="50"/>
      <c r="QYJ43" s="50"/>
      <c r="QYK43" s="50"/>
      <c r="QYL43" s="50"/>
      <c r="QYM43" s="50"/>
      <c r="QYN43" s="50"/>
      <c r="QYO43" s="50"/>
      <c r="QYP43" s="50"/>
      <c r="QYQ43" s="50"/>
      <c r="QYR43" s="50"/>
      <c r="QYS43" s="50"/>
      <c r="QYT43" s="50"/>
      <c r="QYU43" s="50"/>
      <c r="QYV43" s="50"/>
      <c r="QYW43" s="50"/>
      <c r="QYX43" s="50"/>
      <c r="QYY43" s="50"/>
      <c r="QYZ43" s="50"/>
      <c r="QZA43" s="50"/>
      <c r="QZB43" s="50"/>
      <c r="QZC43" s="50"/>
      <c r="QZD43" s="50"/>
      <c r="QZE43" s="50"/>
      <c r="QZF43" s="50"/>
      <c r="QZG43" s="50"/>
      <c r="QZH43" s="50"/>
      <c r="QZI43" s="50"/>
      <c r="QZJ43" s="50"/>
      <c r="QZK43" s="50"/>
      <c r="QZL43" s="50"/>
      <c r="QZM43" s="50"/>
      <c r="QZN43" s="50"/>
      <c r="QZO43" s="50"/>
      <c r="QZP43" s="50"/>
      <c r="QZQ43" s="50"/>
      <c r="QZR43" s="50"/>
      <c r="QZS43" s="50"/>
      <c r="QZT43" s="50"/>
      <c r="QZU43" s="50"/>
      <c r="QZV43" s="50"/>
      <c r="QZW43" s="50"/>
      <c r="QZX43" s="50"/>
      <c r="QZY43" s="50"/>
      <c r="QZZ43" s="50"/>
      <c r="RAA43" s="50"/>
      <c r="RAB43" s="50"/>
      <c r="RAC43" s="50"/>
      <c r="RAD43" s="50"/>
      <c r="RAE43" s="50"/>
      <c r="RAF43" s="50"/>
      <c r="RAG43" s="50"/>
      <c r="RAH43" s="50"/>
      <c r="RAI43" s="50"/>
      <c r="RAJ43" s="50"/>
      <c r="RAK43" s="50"/>
      <c r="RAL43" s="50"/>
      <c r="RAM43" s="50"/>
      <c r="RAN43" s="50"/>
      <c r="RAO43" s="50"/>
      <c r="RAP43" s="50"/>
      <c r="RAQ43" s="50"/>
      <c r="RAR43" s="50"/>
      <c r="RAS43" s="50"/>
      <c r="RAT43" s="50"/>
      <c r="RAU43" s="50"/>
      <c r="RAV43" s="50"/>
      <c r="RAW43" s="50"/>
      <c r="RAX43" s="50"/>
      <c r="RAY43" s="50"/>
      <c r="RAZ43" s="50"/>
      <c r="RBA43" s="50"/>
      <c r="RBB43" s="50"/>
      <c r="RBC43" s="50"/>
      <c r="RBD43" s="50"/>
      <c r="RBE43" s="50"/>
      <c r="RBF43" s="50"/>
      <c r="RBG43" s="50"/>
      <c r="RBH43" s="50"/>
      <c r="RBI43" s="50"/>
      <c r="RBJ43" s="50"/>
      <c r="RBK43" s="50"/>
      <c r="RBL43" s="50"/>
      <c r="RBM43" s="50"/>
      <c r="RBN43" s="50"/>
      <c r="RBO43" s="50"/>
      <c r="RBP43" s="50"/>
      <c r="RBQ43" s="50"/>
      <c r="RBR43" s="50"/>
      <c r="RBS43" s="50"/>
      <c r="RBT43" s="50"/>
      <c r="RBU43" s="50"/>
      <c r="RBV43" s="50"/>
      <c r="RBW43" s="50"/>
      <c r="RBX43" s="50"/>
      <c r="RBY43" s="50"/>
      <c r="RBZ43" s="50"/>
      <c r="RCA43" s="50"/>
      <c r="RCB43" s="50"/>
      <c r="RCC43" s="50"/>
      <c r="RCD43" s="50"/>
      <c r="RCE43" s="50"/>
      <c r="RCF43" s="50"/>
      <c r="RCG43" s="50"/>
      <c r="RCH43" s="50"/>
      <c r="RCI43" s="50"/>
      <c r="RCJ43" s="50"/>
      <c r="RCK43" s="50"/>
      <c r="RCL43" s="50"/>
      <c r="RCM43" s="50"/>
      <c r="RCN43" s="50"/>
      <c r="RCO43" s="50"/>
      <c r="RCP43" s="50"/>
      <c r="RCQ43" s="50"/>
      <c r="RCR43" s="50"/>
      <c r="RCS43" s="50"/>
      <c r="RCT43" s="50"/>
      <c r="RCU43" s="50"/>
      <c r="RCV43" s="50"/>
      <c r="RCW43" s="50"/>
      <c r="RCX43" s="50"/>
      <c r="RCY43" s="50"/>
      <c r="RCZ43" s="50"/>
      <c r="RDA43" s="50"/>
      <c r="RDB43" s="50"/>
      <c r="RDC43" s="50"/>
      <c r="RDD43" s="50"/>
      <c r="RDE43" s="50"/>
      <c r="RDF43" s="50"/>
      <c r="RDG43" s="50"/>
      <c r="RDH43" s="50"/>
      <c r="RDI43" s="50"/>
      <c r="RDJ43" s="50"/>
      <c r="RDK43" s="50"/>
      <c r="RDL43" s="50"/>
      <c r="RDM43" s="50"/>
      <c r="RDN43" s="50"/>
      <c r="RDO43" s="50"/>
      <c r="RDP43" s="50"/>
      <c r="RDQ43" s="50"/>
      <c r="RDR43" s="50"/>
      <c r="RDS43" s="50"/>
      <c r="RDT43" s="50"/>
      <c r="RDU43" s="50"/>
      <c r="RDV43" s="50"/>
      <c r="RDW43" s="50"/>
      <c r="RDX43" s="50"/>
      <c r="RDY43" s="50"/>
      <c r="RDZ43" s="50"/>
      <c r="REA43" s="50"/>
      <c r="REB43" s="50"/>
      <c r="REC43" s="50"/>
      <c r="RED43" s="50"/>
      <c r="REE43" s="50"/>
      <c r="REF43" s="50"/>
      <c r="REG43" s="50"/>
      <c r="REH43" s="50"/>
      <c r="REI43" s="50"/>
      <c r="REJ43" s="50"/>
      <c r="REK43" s="50"/>
      <c r="REL43" s="50"/>
      <c r="REM43" s="50"/>
      <c r="REN43" s="50"/>
      <c r="REO43" s="50"/>
      <c r="REP43" s="50"/>
      <c r="REQ43" s="50"/>
      <c r="RER43" s="50"/>
      <c r="RES43" s="50"/>
      <c r="RET43" s="50"/>
      <c r="REU43" s="50"/>
      <c r="REV43" s="50"/>
      <c r="REW43" s="50"/>
      <c r="REX43" s="50"/>
      <c r="REY43" s="50"/>
      <c r="REZ43" s="50"/>
      <c r="RFA43" s="50"/>
      <c r="RFB43" s="50"/>
      <c r="RFC43" s="50"/>
      <c r="RFD43" s="50"/>
      <c r="RFE43" s="50"/>
      <c r="RFF43" s="50"/>
      <c r="RFG43" s="50"/>
      <c r="RFH43" s="50"/>
      <c r="RFI43" s="50"/>
      <c r="RFJ43" s="50"/>
      <c r="RFK43" s="50"/>
      <c r="RFL43" s="50"/>
      <c r="RFM43" s="50"/>
      <c r="RFN43" s="50"/>
      <c r="RFO43" s="50"/>
      <c r="RFP43" s="50"/>
      <c r="RFQ43" s="50"/>
      <c r="RFR43" s="50"/>
      <c r="RFS43" s="50"/>
      <c r="RFT43" s="50"/>
      <c r="RFU43" s="50"/>
      <c r="RFV43" s="50"/>
      <c r="RFW43" s="50"/>
      <c r="RFX43" s="50"/>
      <c r="RFY43" s="50"/>
      <c r="RFZ43" s="50"/>
      <c r="RGA43" s="50"/>
      <c r="RGB43" s="50"/>
      <c r="RGC43" s="50"/>
      <c r="RGD43" s="50"/>
      <c r="RGE43" s="50"/>
      <c r="RGF43" s="50"/>
      <c r="RGG43" s="50"/>
      <c r="RGH43" s="50"/>
      <c r="RGI43" s="50"/>
      <c r="RGJ43" s="50"/>
      <c r="RGK43" s="50"/>
      <c r="RGL43" s="50"/>
      <c r="RGM43" s="50"/>
      <c r="RGN43" s="50"/>
      <c r="RGO43" s="50"/>
      <c r="RGP43" s="50"/>
      <c r="RGQ43" s="50"/>
      <c r="RGR43" s="50"/>
      <c r="RGS43" s="50"/>
      <c r="RGT43" s="50"/>
      <c r="RGU43" s="50"/>
      <c r="RGV43" s="50"/>
      <c r="RGW43" s="50"/>
      <c r="RGX43" s="50"/>
      <c r="RGY43" s="50"/>
      <c r="RGZ43" s="50"/>
      <c r="RHA43" s="50"/>
      <c r="RHB43" s="50"/>
      <c r="RHC43" s="50"/>
      <c r="RHD43" s="50"/>
      <c r="RHE43" s="50"/>
      <c r="RHF43" s="50"/>
      <c r="RHG43" s="50"/>
      <c r="RHH43" s="50"/>
      <c r="RHI43" s="50"/>
      <c r="RHJ43" s="50"/>
      <c r="RHK43" s="50"/>
      <c r="RHL43" s="50"/>
      <c r="RHM43" s="50"/>
      <c r="RHN43" s="50"/>
      <c r="RHO43" s="50"/>
      <c r="RHP43" s="50"/>
      <c r="RHQ43" s="50"/>
      <c r="RHR43" s="50"/>
      <c r="RHS43" s="50"/>
      <c r="RHT43" s="50"/>
      <c r="RHU43" s="50"/>
      <c r="RHV43" s="50"/>
      <c r="RHW43" s="50"/>
      <c r="RHX43" s="50"/>
      <c r="RHY43" s="50"/>
      <c r="RHZ43" s="50"/>
      <c r="RIA43" s="50"/>
      <c r="RIB43" s="50"/>
      <c r="RIC43" s="50"/>
      <c r="RID43" s="50"/>
      <c r="RIE43" s="50"/>
      <c r="RIF43" s="50"/>
      <c r="RIG43" s="50"/>
      <c r="RIH43" s="50"/>
      <c r="RII43" s="50"/>
      <c r="RIJ43" s="50"/>
      <c r="RIK43" s="50"/>
      <c r="RIL43" s="50"/>
      <c r="RIM43" s="50"/>
      <c r="RIN43" s="50"/>
      <c r="RIO43" s="50"/>
      <c r="RIP43" s="50"/>
      <c r="RIQ43" s="50"/>
      <c r="RIR43" s="50"/>
      <c r="RIS43" s="50"/>
      <c r="RIT43" s="50"/>
      <c r="RIU43" s="50"/>
      <c r="RIV43" s="50"/>
      <c r="RIW43" s="50"/>
      <c r="RIX43" s="50"/>
      <c r="RIY43" s="50"/>
      <c r="RIZ43" s="50"/>
      <c r="RJA43" s="50"/>
      <c r="RJB43" s="50"/>
      <c r="RJC43" s="50"/>
      <c r="RJD43" s="50"/>
      <c r="RJE43" s="50"/>
      <c r="RJF43" s="50"/>
      <c r="RJG43" s="50"/>
      <c r="RJH43" s="50"/>
      <c r="RJI43" s="50"/>
      <c r="RJJ43" s="50"/>
      <c r="RJK43" s="50"/>
      <c r="RJL43" s="50"/>
      <c r="RJM43" s="50"/>
      <c r="RJN43" s="50"/>
      <c r="RJO43" s="50"/>
      <c r="RJP43" s="50"/>
      <c r="RJQ43" s="50"/>
      <c r="RJR43" s="50"/>
      <c r="RJS43" s="50"/>
      <c r="RJT43" s="50"/>
      <c r="RJU43" s="50"/>
      <c r="RJV43" s="50"/>
      <c r="RJW43" s="50"/>
      <c r="RJX43" s="50"/>
      <c r="RJY43" s="50"/>
      <c r="RJZ43" s="50"/>
      <c r="RKA43" s="50"/>
      <c r="RKB43" s="50"/>
      <c r="RKC43" s="50"/>
      <c r="RKD43" s="50"/>
      <c r="RKE43" s="50"/>
      <c r="RKF43" s="50"/>
      <c r="RKG43" s="50"/>
      <c r="RKH43" s="50"/>
      <c r="RKI43" s="50"/>
      <c r="RKJ43" s="50"/>
      <c r="RKK43" s="50"/>
      <c r="RKL43" s="50"/>
      <c r="RKM43" s="50"/>
      <c r="RKN43" s="50"/>
      <c r="RKO43" s="50"/>
      <c r="RKP43" s="50"/>
      <c r="RKQ43" s="50"/>
      <c r="RKR43" s="50"/>
      <c r="RKS43" s="50"/>
      <c r="RKT43" s="50"/>
      <c r="RKU43" s="50"/>
      <c r="RKV43" s="50"/>
      <c r="RKW43" s="50"/>
      <c r="RKX43" s="50"/>
      <c r="RKY43" s="50"/>
      <c r="RKZ43" s="50"/>
      <c r="RLA43" s="50"/>
      <c r="RLB43" s="50"/>
      <c r="RLC43" s="50"/>
      <c r="RLD43" s="50"/>
      <c r="RLE43" s="50"/>
      <c r="RLF43" s="50"/>
      <c r="RLG43" s="50"/>
      <c r="RLH43" s="50"/>
      <c r="RLI43" s="50"/>
      <c r="RLJ43" s="50"/>
      <c r="RLK43" s="50"/>
      <c r="RLL43" s="50"/>
      <c r="RLM43" s="50"/>
      <c r="RLN43" s="50"/>
      <c r="RLO43" s="50"/>
      <c r="RLP43" s="50"/>
      <c r="RLQ43" s="50"/>
      <c r="RLR43" s="50"/>
      <c r="RLS43" s="50"/>
      <c r="RLT43" s="50"/>
      <c r="RLU43" s="50"/>
      <c r="RLV43" s="50"/>
      <c r="RLW43" s="50"/>
      <c r="RLX43" s="50"/>
      <c r="RLY43" s="50"/>
      <c r="RLZ43" s="50"/>
      <c r="RMA43" s="50"/>
      <c r="RMB43" s="50"/>
      <c r="RMC43" s="50"/>
      <c r="RMD43" s="50"/>
      <c r="RME43" s="50"/>
      <c r="RMF43" s="50"/>
      <c r="RMG43" s="50"/>
      <c r="RMH43" s="50"/>
      <c r="RMI43" s="50"/>
      <c r="RMJ43" s="50"/>
      <c r="RMK43" s="50"/>
      <c r="RML43" s="50"/>
      <c r="RMM43" s="50"/>
      <c r="RMN43" s="50"/>
      <c r="RMO43" s="50"/>
      <c r="RMP43" s="50"/>
      <c r="RMQ43" s="50"/>
      <c r="RMR43" s="50"/>
      <c r="RMS43" s="50"/>
      <c r="RMT43" s="50"/>
      <c r="RMU43" s="50"/>
      <c r="RMV43" s="50"/>
      <c r="RMW43" s="50"/>
      <c r="RMX43" s="50"/>
      <c r="RMY43" s="50"/>
      <c r="RMZ43" s="50"/>
      <c r="RNA43" s="50"/>
      <c r="RNB43" s="50"/>
      <c r="RNC43" s="50"/>
      <c r="RND43" s="50"/>
      <c r="RNE43" s="50"/>
      <c r="RNF43" s="50"/>
      <c r="RNG43" s="50"/>
      <c r="RNH43" s="50"/>
      <c r="RNI43" s="50"/>
      <c r="RNJ43" s="50"/>
      <c r="RNK43" s="50"/>
      <c r="RNL43" s="50"/>
      <c r="RNM43" s="50"/>
      <c r="RNN43" s="50"/>
      <c r="RNO43" s="50"/>
      <c r="RNP43" s="50"/>
      <c r="RNQ43" s="50"/>
      <c r="RNR43" s="50"/>
      <c r="RNS43" s="50"/>
      <c r="RNT43" s="50"/>
      <c r="RNU43" s="50"/>
      <c r="RNV43" s="50"/>
      <c r="RNW43" s="50"/>
      <c r="RNX43" s="50"/>
      <c r="RNY43" s="50"/>
      <c r="RNZ43" s="50"/>
      <c r="ROA43" s="50"/>
      <c r="ROB43" s="50"/>
      <c r="ROC43" s="50"/>
      <c r="ROD43" s="50"/>
      <c r="ROE43" s="50"/>
      <c r="ROF43" s="50"/>
      <c r="ROG43" s="50"/>
      <c r="ROH43" s="50"/>
      <c r="ROI43" s="50"/>
      <c r="ROJ43" s="50"/>
      <c r="ROK43" s="50"/>
      <c r="ROL43" s="50"/>
      <c r="ROM43" s="50"/>
      <c r="RON43" s="50"/>
      <c r="ROO43" s="50"/>
      <c r="ROP43" s="50"/>
      <c r="ROQ43" s="50"/>
      <c r="ROR43" s="50"/>
      <c r="ROS43" s="50"/>
      <c r="ROT43" s="50"/>
      <c r="ROU43" s="50"/>
      <c r="ROV43" s="50"/>
      <c r="ROW43" s="50"/>
      <c r="ROX43" s="50"/>
      <c r="ROY43" s="50"/>
      <c r="ROZ43" s="50"/>
      <c r="RPA43" s="50"/>
      <c r="RPB43" s="50"/>
      <c r="RPC43" s="50"/>
      <c r="RPD43" s="50"/>
      <c r="RPE43" s="50"/>
      <c r="RPF43" s="50"/>
      <c r="RPG43" s="50"/>
      <c r="RPH43" s="50"/>
      <c r="RPI43" s="50"/>
      <c r="RPJ43" s="50"/>
      <c r="RPK43" s="50"/>
      <c r="RPL43" s="50"/>
      <c r="RPM43" s="50"/>
      <c r="RPN43" s="50"/>
      <c r="RPO43" s="50"/>
      <c r="RPP43" s="50"/>
      <c r="RPQ43" s="50"/>
      <c r="RPR43" s="50"/>
      <c r="RPS43" s="50"/>
      <c r="RPT43" s="50"/>
      <c r="RPU43" s="50"/>
      <c r="RPV43" s="50"/>
      <c r="RPW43" s="50"/>
      <c r="RPX43" s="50"/>
      <c r="RPY43" s="50"/>
      <c r="RPZ43" s="50"/>
      <c r="RQA43" s="50"/>
      <c r="RQB43" s="50"/>
      <c r="RQC43" s="50"/>
      <c r="RQD43" s="50"/>
      <c r="RQE43" s="50"/>
      <c r="RQF43" s="50"/>
      <c r="RQG43" s="50"/>
      <c r="RQH43" s="50"/>
      <c r="RQI43" s="50"/>
      <c r="RQJ43" s="50"/>
      <c r="RQK43" s="50"/>
      <c r="RQL43" s="50"/>
      <c r="RQM43" s="50"/>
      <c r="RQN43" s="50"/>
      <c r="RQO43" s="50"/>
      <c r="RQP43" s="50"/>
      <c r="RQQ43" s="50"/>
      <c r="RQR43" s="50"/>
      <c r="RQS43" s="50"/>
      <c r="RQT43" s="50"/>
      <c r="RQU43" s="50"/>
      <c r="RQV43" s="50"/>
      <c r="RQW43" s="50"/>
      <c r="RQX43" s="50"/>
      <c r="RQY43" s="50"/>
      <c r="RQZ43" s="50"/>
      <c r="RRA43" s="50"/>
      <c r="RRB43" s="50"/>
      <c r="RRC43" s="50"/>
      <c r="RRD43" s="50"/>
      <c r="RRE43" s="50"/>
      <c r="RRF43" s="50"/>
      <c r="RRG43" s="50"/>
      <c r="RRH43" s="50"/>
      <c r="RRI43" s="50"/>
      <c r="RRJ43" s="50"/>
      <c r="RRK43" s="50"/>
      <c r="RRL43" s="50"/>
      <c r="RRM43" s="50"/>
      <c r="RRN43" s="50"/>
      <c r="RRO43" s="50"/>
      <c r="RRP43" s="50"/>
      <c r="RRQ43" s="50"/>
      <c r="RRR43" s="50"/>
      <c r="RRS43" s="50"/>
      <c r="RRT43" s="50"/>
      <c r="RRU43" s="50"/>
      <c r="RRV43" s="50"/>
      <c r="RRW43" s="50"/>
      <c r="RRX43" s="50"/>
      <c r="RRY43" s="50"/>
      <c r="RRZ43" s="50"/>
      <c r="RSA43" s="50"/>
      <c r="RSB43" s="50"/>
      <c r="RSC43" s="50"/>
      <c r="RSD43" s="50"/>
      <c r="RSE43" s="50"/>
      <c r="RSF43" s="50"/>
      <c r="RSG43" s="50"/>
      <c r="RSH43" s="50"/>
      <c r="RSI43" s="50"/>
      <c r="RSJ43" s="50"/>
      <c r="RSK43" s="50"/>
      <c r="RSL43" s="50"/>
      <c r="RSM43" s="50"/>
      <c r="RSN43" s="50"/>
      <c r="RSO43" s="50"/>
      <c r="RSP43" s="50"/>
      <c r="RSQ43" s="50"/>
      <c r="RSR43" s="50"/>
      <c r="RSS43" s="50"/>
      <c r="RST43" s="50"/>
      <c r="RSU43" s="50"/>
      <c r="RSV43" s="50"/>
      <c r="RSW43" s="50"/>
      <c r="RSX43" s="50"/>
      <c r="RSY43" s="50"/>
      <c r="RSZ43" s="50"/>
      <c r="RTA43" s="50"/>
      <c r="RTB43" s="50"/>
      <c r="RTC43" s="50"/>
      <c r="RTD43" s="50"/>
      <c r="RTE43" s="50"/>
      <c r="RTF43" s="50"/>
      <c r="RTG43" s="50"/>
      <c r="RTH43" s="50"/>
      <c r="RTI43" s="50"/>
      <c r="RTJ43" s="50"/>
      <c r="RTK43" s="50"/>
      <c r="RTL43" s="50"/>
      <c r="RTM43" s="50"/>
      <c r="RTN43" s="50"/>
      <c r="RTO43" s="50"/>
      <c r="RTP43" s="50"/>
      <c r="RTQ43" s="50"/>
      <c r="RTR43" s="50"/>
      <c r="RTS43" s="50"/>
      <c r="RTT43" s="50"/>
      <c r="RTU43" s="50"/>
      <c r="RTV43" s="50"/>
      <c r="RTW43" s="50"/>
      <c r="RTX43" s="50"/>
      <c r="RTY43" s="50"/>
      <c r="RTZ43" s="50"/>
      <c r="RUA43" s="50"/>
      <c r="RUB43" s="50"/>
      <c r="RUC43" s="50"/>
      <c r="RUD43" s="50"/>
      <c r="RUE43" s="50"/>
      <c r="RUF43" s="50"/>
      <c r="RUG43" s="50"/>
      <c r="RUH43" s="50"/>
      <c r="RUI43" s="50"/>
      <c r="RUJ43" s="50"/>
      <c r="RUK43" s="50"/>
      <c r="RUL43" s="50"/>
      <c r="RUM43" s="50"/>
      <c r="RUN43" s="50"/>
      <c r="RUO43" s="50"/>
      <c r="RUP43" s="50"/>
      <c r="RUQ43" s="50"/>
      <c r="RUR43" s="50"/>
      <c r="RUS43" s="50"/>
      <c r="RUT43" s="50"/>
      <c r="RUU43" s="50"/>
      <c r="RUV43" s="50"/>
      <c r="RUW43" s="50"/>
      <c r="RUX43" s="50"/>
      <c r="RUY43" s="50"/>
      <c r="RUZ43" s="50"/>
      <c r="RVA43" s="50"/>
      <c r="RVB43" s="50"/>
      <c r="RVC43" s="50"/>
      <c r="RVD43" s="50"/>
      <c r="RVE43" s="50"/>
      <c r="RVF43" s="50"/>
      <c r="RVG43" s="50"/>
      <c r="RVH43" s="50"/>
      <c r="RVI43" s="50"/>
      <c r="RVJ43" s="50"/>
      <c r="RVK43" s="50"/>
      <c r="RVL43" s="50"/>
      <c r="RVM43" s="50"/>
      <c r="RVN43" s="50"/>
      <c r="RVO43" s="50"/>
      <c r="RVP43" s="50"/>
      <c r="RVQ43" s="50"/>
      <c r="RVR43" s="50"/>
      <c r="RVS43" s="50"/>
      <c r="RVT43" s="50"/>
      <c r="RVU43" s="50"/>
      <c r="RVV43" s="50"/>
      <c r="RVW43" s="50"/>
      <c r="RVX43" s="50"/>
      <c r="RVY43" s="50"/>
      <c r="RVZ43" s="50"/>
      <c r="RWA43" s="50"/>
      <c r="RWB43" s="50"/>
      <c r="RWC43" s="50"/>
      <c r="RWD43" s="50"/>
      <c r="RWE43" s="50"/>
      <c r="RWF43" s="50"/>
      <c r="RWG43" s="50"/>
      <c r="RWH43" s="50"/>
      <c r="RWI43" s="50"/>
      <c r="RWJ43" s="50"/>
      <c r="RWK43" s="50"/>
      <c r="RWL43" s="50"/>
      <c r="RWM43" s="50"/>
      <c r="RWN43" s="50"/>
      <c r="RWO43" s="50"/>
      <c r="RWP43" s="50"/>
      <c r="RWQ43" s="50"/>
      <c r="RWR43" s="50"/>
      <c r="RWS43" s="50"/>
      <c r="RWT43" s="50"/>
      <c r="RWU43" s="50"/>
      <c r="RWV43" s="50"/>
      <c r="RWW43" s="50"/>
      <c r="RWX43" s="50"/>
      <c r="RWY43" s="50"/>
      <c r="RWZ43" s="50"/>
      <c r="RXA43" s="50"/>
      <c r="RXB43" s="50"/>
      <c r="RXC43" s="50"/>
      <c r="RXD43" s="50"/>
      <c r="RXE43" s="50"/>
      <c r="RXF43" s="50"/>
      <c r="RXG43" s="50"/>
      <c r="RXH43" s="50"/>
      <c r="RXI43" s="50"/>
      <c r="RXJ43" s="50"/>
      <c r="RXK43" s="50"/>
      <c r="RXL43" s="50"/>
      <c r="RXM43" s="50"/>
      <c r="RXN43" s="50"/>
      <c r="RXO43" s="50"/>
      <c r="RXP43" s="50"/>
      <c r="RXQ43" s="50"/>
      <c r="RXR43" s="50"/>
      <c r="RXS43" s="50"/>
      <c r="RXT43" s="50"/>
      <c r="RXU43" s="50"/>
      <c r="RXV43" s="50"/>
      <c r="RXW43" s="50"/>
      <c r="RXX43" s="50"/>
      <c r="RXY43" s="50"/>
      <c r="RXZ43" s="50"/>
      <c r="RYA43" s="50"/>
      <c r="RYB43" s="50"/>
      <c r="RYC43" s="50"/>
      <c r="RYD43" s="50"/>
      <c r="RYE43" s="50"/>
      <c r="RYF43" s="50"/>
      <c r="RYG43" s="50"/>
      <c r="RYH43" s="50"/>
      <c r="RYI43" s="50"/>
      <c r="RYJ43" s="50"/>
      <c r="RYK43" s="50"/>
      <c r="RYL43" s="50"/>
      <c r="RYM43" s="50"/>
      <c r="RYN43" s="50"/>
      <c r="RYO43" s="50"/>
      <c r="RYP43" s="50"/>
      <c r="RYQ43" s="50"/>
      <c r="RYR43" s="50"/>
      <c r="RYS43" s="50"/>
      <c r="RYT43" s="50"/>
      <c r="RYU43" s="50"/>
      <c r="RYV43" s="50"/>
      <c r="RYW43" s="50"/>
      <c r="RYX43" s="50"/>
      <c r="RYY43" s="50"/>
      <c r="RYZ43" s="50"/>
      <c r="RZA43" s="50"/>
      <c r="RZB43" s="50"/>
      <c r="RZC43" s="50"/>
      <c r="RZD43" s="50"/>
      <c r="RZE43" s="50"/>
      <c r="RZF43" s="50"/>
      <c r="RZG43" s="50"/>
      <c r="RZH43" s="50"/>
      <c r="RZI43" s="50"/>
      <c r="RZJ43" s="50"/>
      <c r="RZK43" s="50"/>
      <c r="RZL43" s="50"/>
      <c r="RZM43" s="50"/>
      <c r="RZN43" s="50"/>
      <c r="RZO43" s="50"/>
      <c r="RZP43" s="50"/>
      <c r="RZQ43" s="50"/>
      <c r="RZR43" s="50"/>
      <c r="RZS43" s="50"/>
      <c r="RZT43" s="50"/>
      <c r="RZU43" s="50"/>
      <c r="RZV43" s="50"/>
      <c r="RZW43" s="50"/>
      <c r="RZX43" s="50"/>
      <c r="RZY43" s="50"/>
      <c r="RZZ43" s="50"/>
      <c r="SAA43" s="50"/>
      <c r="SAB43" s="50"/>
      <c r="SAC43" s="50"/>
      <c r="SAD43" s="50"/>
      <c r="SAE43" s="50"/>
      <c r="SAF43" s="50"/>
      <c r="SAG43" s="50"/>
      <c r="SAH43" s="50"/>
      <c r="SAI43" s="50"/>
      <c r="SAJ43" s="50"/>
      <c r="SAK43" s="50"/>
      <c r="SAL43" s="50"/>
      <c r="SAM43" s="50"/>
      <c r="SAN43" s="50"/>
      <c r="SAO43" s="50"/>
      <c r="SAP43" s="50"/>
      <c r="SAQ43" s="50"/>
      <c r="SAR43" s="50"/>
      <c r="SAS43" s="50"/>
      <c r="SAT43" s="50"/>
      <c r="SAU43" s="50"/>
      <c r="SAV43" s="50"/>
      <c r="SAW43" s="50"/>
      <c r="SAX43" s="50"/>
      <c r="SAY43" s="50"/>
      <c r="SAZ43" s="50"/>
      <c r="SBA43" s="50"/>
      <c r="SBB43" s="50"/>
      <c r="SBC43" s="50"/>
      <c r="SBD43" s="50"/>
      <c r="SBE43" s="50"/>
      <c r="SBF43" s="50"/>
      <c r="SBG43" s="50"/>
      <c r="SBH43" s="50"/>
      <c r="SBI43" s="50"/>
      <c r="SBJ43" s="50"/>
      <c r="SBK43" s="50"/>
      <c r="SBL43" s="50"/>
      <c r="SBM43" s="50"/>
      <c r="SBN43" s="50"/>
      <c r="SBO43" s="50"/>
      <c r="SBP43" s="50"/>
      <c r="SBQ43" s="50"/>
      <c r="SBR43" s="50"/>
      <c r="SBS43" s="50"/>
      <c r="SBT43" s="50"/>
      <c r="SBU43" s="50"/>
      <c r="SBV43" s="50"/>
      <c r="SBW43" s="50"/>
      <c r="SBX43" s="50"/>
      <c r="SBY43" s="50"/>
      <c r="SBZ43" s="50"/>
      <c r="SCA43" s="50"/>
      <c r="SCB43" s="50"/>
      <c r="SCC43" s="50"/>
      <c r="SCD43" s="50"/>
      <c r="SCE43" s="50"/>
      <c r="SCF43" s="50"/>
      <c r="SCG43" s="50"/>
      <c r="SCH43" s="50"/>
      <c r="SCI43" s="50"/>
      <c r="SCJ43" s="50"/>
      <c r="SCK43" s="50"/>
      <c r="SCL43" s="50"/>
      <c r="SCM43" s="50"/>
      <c r="SCN43" s="50"/>
      <c r="SCO43" s="50"/>
      <c r="SCP43" s="50"/>
      <c r="SCQ43" s="50"/>
      <c r="SCR43" s="50"/>
      <c r="SCS43" s="50"/>
      <c r="SCT43" s="50"/>
      <c r="SCU43" s="50"/>
      <c r="SCV43" s="50"/>
      <c r="SCW43" s="50"/>
      <c r="SCX43" s="50"/>
      <c r="SCY43" s="50"/>
      <c r="SCZ43" s="50"/>
      <c r="SDA43" s="50"/>
      <c r="SDB43" s="50"/>
      <c r="SDC43" s="50"/>
      <c r="SDD43" s="50"/>
      <c r="SDE43" s="50"/>
      <c r="SDF43" s="50"/>
      <c r="SDG43" s="50"/>
      <c r="SDH43" s="50"/>
      <c r="SDI43" s="50"/>
      <c r="SDJ43" s="50"/>
      <c r="SDK43" s="50"/>
      <c r="SDL43" s="50"/>
      <c r="SDM43" s="50"/>
      <c r="SDN43" s="50"/>
      <c r="SDO43" s="50"/>
      <c r="SDP43" s="50"/>
      <c r="SDQ43" s="50"/>
      <c r="SDR43" s="50"/>
      <c r="SDS43" s="50"/>
      <c r="SDT43" s="50"/>
      <c r="SDU43" s="50"/>
      <c r="SDV43" s="50"/>
      <c r="SDW43" s="50"/>
      <c r="SDX43" s="50"/>
      <c r="SDY43" s="50"/>
      <c r="SDZ43" s="50"/>
      <c r="SEA43" s="50"/>
      <c r="SEB43" s="50"/>
      <c r="SEC43" s="50"/>
      <c r="SED43" s="50"/>
      <c r="SEE43" s="50"/>
      <c r="SEF43" s="50"/>
      <c r="SEG43" s="50"/>
      <c r="SEH43" s="50"/>
      <c r="SEI43" s="50"/>
      <c r="SEJ43" s="50"/>
      <c r="SEK43" s="50"/>
      <c r="SEL43" s="50"/>
      <c r="SEM43" s="50"/>
      <c r="SEN43" s="50"/>
      <c r="SEO43" s="50"/>
      <c r="SEP43" s="50"/>
      <c r="SEQ43" s="50"/>
      <c r="SER43" s="50"/>
      <c r="SES43" s="50"/>
      <c r="SET43" s="50"/>
      <c r="SEU43" s="50"/>
      <c r="SEV43" s="50"/>
      <c r="SEW43" s="50"/>
      <c r="SEX43" s="50"/>
      <c r="SEY43" s="50"/>
      <c r="SEZ43" s="50"/>
      <c r="SFA43" s="50"/>
      <c r="SFB43" s="50"/>
      <c r="SFC43" s="50"/>
      <c r="SFD43" s="50"/>
      <c r="SFE43" s="50"/>
      <c r="SFF43" s="50"/>
      <c r="SFG43" s="50"/>
      <c r="SFH43" s="50"/>
      <c r="SFI43" s="50"/>
      <c r="SFJ43" s="50"/>
      <c r="SFK43" s="50"/>
      <c r="SFL43" s="50"/>
      <c r="SFM43" s="50"/>
      <c r="SFN43" s="50"/>
      <c r="SFO43" s="50"/>
      <c r="SFP43" s="50"/>
      <c r="SFQ43" s="50"/>
      <c r="SFR43" s="50"/>
      <c r="SFS43" s="50"/>
      <c r="SFT43" s="50"/>
      <c r="SFU43" s="50"/>
      <c r="SFV43" s="50"/>
      <c r="SFW43" s="50"/>
      <c r="SFX43" s="50"/>
      <c r="SFY43" s="50"/>
      <c r="SFZ43" s="50"/>
      <c r="SGA43" s="50"/>
      <c r="SGB43" s="50"/>
      <c r="SGC43" s="50"/>
      <c r="SGD43" s="50"/>
      <c r="SGE43" s="50"/>
      <c r="SGF43" s="50"/>
      <c r="SGG43" s="50"/>
      <c r="SGH43" s="50"/>
      <c r="SGI43" s="50"/>
      <c r="SGJ43" s="50"/>
      <c r="SGK43" s="50"/>
      <c r="SGL43" s="50"/>
      <c r="SGM43" s="50"/>
      <c r="SGN43" s="50"/>
      <c r="SGO43" s="50"/>
      <c r="SGP43" s="50"/>
      <c r="SGQ43" s="50"/>
      <c r="SGR43" s="50"/>
      <c r="SGS43" s="50"/>
      <c r="SGT43" s="50"/>
      <c r="SGU43" s="50"/>
      <c r="SGV43" s="50"/>
      <c r="SGW43" s="50"/>
      <c r="SGX43" s="50"/>
      <c r="SGY43" s="50"/>
      <c r="SGZ43" s="50"/>
      <c r="SHA43" s="50"/>
      <c r="SHB43" s="50"/>
      <c r="SHC43" s="50"/>
      <c r="SHD43" s="50"/>
      <c r="SHE43" s="50"/>
      <c r="SHF43" s="50"/>
      <c r="SHG43" s="50"/>
      <c r="SHH43" s="50"/>
      <c r="SHI43" s="50"/>
      <c r="SHJ43" s="50"/>
      <c r="SHK43" s="50"/>
      <c r="SHL43" s="50"/>
      <c r="SHM43" s="50"/>
      <c r="SHN43" s="50"/>
      <c r="SHO43" s="50"/>
      <c r="SHP43" s="50"/>
      <c r="SHQ43" s="50"/>
      <c r="SHR43" s="50"/>
      <c r="SHS43" s="50"/>
      <c r="SHT43" s="50"/>
      <c r="SHU43" s="50"/>
      <c r="SHV43" s="50"/>
      <c r="SHW43" s="50"/>
      <c r="SHX43" s="50"/>
      <c r="SHY43" s="50"/>
      <c r="SHZ43" s="50"/>
      <c r="SIA43" s="50"/>
      <c r="SIB43" s="50"/>
      <c r="SIC43" s="50"/>
      <c r="SID43" s="50"/>
      <c r="SIE43" s="50"/>
      <c r="SIF43" s="50"/>
      <c r="SIG43" s="50"/>
      <c r="SIH43" s="50"/>
      <c r="SII43" s="50"/>
      <c r="SIJ43" s="50"/>
      <c r="SIK43" s="50"/>
      <c r="SIL43" s="50"/>
      <c r="SIM43" s="50"/>
      <c r="SIN43" s="50"/>
      <c r="SIO43" s="50"/>
      <c r="SIP43" s="50"/>
      <c r="SIQ43" s="50"/>
      <c r="SIR43" s="50"/>
      <c r="SIS43" s="50"/>
      <c r="SIT43" s="50"/>
      <c r="SIU43" s="50"/>
      <c r="SIV43" s="50"/>
      <c r="SIW43" s="50"/>
      <c r="SIX43" s="50"/>
      <c r="SIY43" s="50"/>
      <c r="SIZ43" s="50"/>
      <c r="SJA43" s="50"/>
      <c r="SJB43" s="50"/>
      <c r="SJC43" s="50"/>
      <c r="SJD43" s="50"/>
      <c r="SJE43" s="50"/>
      <c r="SJF43" s="50"/>
      <c r="SJG43" s="50"/>
      <c r="SJH43" s="50"/>
      <c r="SJI43" s="50"/>
      <c r="SJJ43" s="50"/>
      <c r="SJK43" s="50"/>
      <c r="SJL43" s="50"/>
      <c r="SJM43" s="50"/>
      <c r="SJN43" s="50"/>
      <c r="SJO43" s="50"/>
      <c r="SJP43" s="50"/>
      <c r="SJQ43" s="50"/>
      <c r="SJR43" s="50"/>
      <c r="SJS43" s="50"/>
      <c r="SJT43" s="50"/>
      <c r="SJU43" s="50"/>
      <c r="SJV43" s="50"/>
      <c r="SJW43" s="50"/>
      <c r="SJX43" s="50"/>
      <c r="SJY43" s="50"/>
      <c r="SJZ43" s="50"/>
      <c r="SKA43" s="50"/>
      <c r="SKB43" s="50"/>
      <c r="SKC43" s="50"/>
      <c r="SKD43" s="50"/>
      <c r="SKE43" s="50"/>
      <c r="SKF43" s="50"/>
      <c r="SKG43" s="50"/>
      <c r="SKH43" s="50"/>
      <c r="SKI43" s="50"/>
      <c r="SKJ43" s="50"/>
      <c r="SKK43" s="50"/>
      <c r="SKL43" s="50"/>
      <c r="SKM43" s="50"/>
      <c r="SKN43" s="50"/>
      <c r="SKO43" s="50"/>
      <c r="SKP43" s="50"/>
      <c r="SKQ43" s="50"/>
      <c r="SKR43" s="50"/>
      <c r="SKS43" s="50"/>
      <c r="SKT43" s="50"/>
      <c r="SKU43" s="50"/>
      <c r="SKV43" s="50"/>
      <c r="SKW43" s="50"/>
      <c r="SKX43" s="50"/>
      <c r="SKY43" s="50"/>
      <c r="SKZ43" s="50"/>
      <c r="SLA43" s="50"/>
      <c r="SLB43" s="50"/>
      <c r="SLC43" s="50"/>
      <c r="SLD43" s="50"/>
      <c r="SLE43" s="50"/>
      <c r="SLF43" s="50"/>
      <c r="SLG43" s="50"/>
      <c r="SLH43" s="50"/>
      <c r="SLI43" s="50"/>
      <c r="SLJ43" s="50"/>
      <c r="SLK43" s="50"/>
      <c r="SLL43" s="50"/>
      <c r="SLM43" s="50"/>
      <c r="SLN43" s="50"/>
      <c r="SLO43" s="50"/>
      <c r="SLP43" s="50"/>
      <c r="SLQ43" s="50"/>
      <c r="SLR43" s="50"/>
      <c r="SLS43" s="50"/>
      <c r="SLT43" s="50"/>
      <c r="SLU43" s="50"/>
      <c r="SLV43" s="50"/>
      <c r="SLW43" s="50"/>
      <c r="SLX43" s="50"/>
      <c r="SLY43" s="50"/>
      <c r="SLZ43" s="50"/>
      <c r="SMA43" s="50"/>
      <c r="SMB43" s="50"/>
      <c r="SMC43" s="50"/>
      <c r="SMD43" s="50"/>
      <c r="SME43" s="50"/>
      <c r="SMF43" s="50"/>
      <c r="SMG43" s="50"/>
      <c r="SMH43" s="50"/>
      <c r="SMI43" s="50"/>
      <c r="SMJ43" s="50"/>
      <c r="SMK43" s="50"/>
      <c r="SML43" s="50"/>
      <c r="SMM43" s="50"/>
      <c r="SMN43" s="50"/>
      <c r="SMO43" s="50"/>
      <c r="SMP43" s="50"/>
      <c r="SMQ43" s="50"/>
      <c r="SMR43" s="50"/>
      <c r="SMS43" s="50"/>
      <c r="SMT43" s="50"/>
      <c r="SMU43" s="50"/>
      <c r="SMV43" s="50"/>
      <c r="SMW43" s="50"/>
      <c r="SMX43" s="50"/>
      <c r="SMY43" s="50"/>
      <c r="SMZ43" s="50"/>
      <c r="SNA43" s="50"/>
      <c r="SNB43" s="50"/>
      <c r="SNC43" s="50"/>
      <c r="SND43" s="50"/>
      <c r="SNE43" s="50"/>
      <c r="SNF43" s="50"/>
      <c r="SNG43" s="50"/>
      <c r="SNH43" s="50"/>
      <c r="SNI43" s="50"/>
      <c r="SNJ43" s="50"/>
      <c r="SNK43" s="50"/>
      <c r="SNL43" s="50"/>
      <c r="SNM43" s="50"/>
      <c r="SNN43" s="50"/>
      <c r="SNO43" s="50"/>
      <c r="SNP43" s="50"/>
      <c r="SNQ43" s="50"/>
      <c r="SNR43" s="50"/>
      <c r="SNS43" s="50"/>
      <c r="SNT43" s="50"/>
      <c r="SNU43" s="50"/>
      <c r="SNV43" s="50"/>
      <c r="SNW43" s="50"/>
      <c r="SNX43" s="50"/>
      <c r="SNY43" s="50"/>
      <c r="SNZ43" s="50"/>
      <c r="SOA43" s="50"/>
      <c r="SOB43" s="50"/>
      <c r="SOC43" s="50"/>
      <c r="SOD43" s="50"/>
      <c r="SOE43" s="50"/>
      <c r="SOF43" s="50"/>
      <c r="SOG43" s="50"/>
      <c r="SOH43" s="50"/>
      <c r="SOI43" s="50"/>
      <c r="SOJ43" s="50"/>
      <c r="SOK43" s="50"/>
      <c r="SOL43" s="50"/>
      <c r="SOM43" s="50"/>
      <c r="SON43" s="50"/>
      <c r="SOO43" s="50"/>
      <c r="SOP43" s="50"/>
      <c r="SOQ43" s="50"/>
      <c r="SOR43" s="50"/>
      <c r="SOS43" s="50"/>
      <c r="SOT43" s="50"/>
      <c r="SOU43" s="50"/>
      <c r="SOV43" s="50"/>
      <c r="SOW43" s="50"/>
      <c r="SOX43" s="50"/>
      <c r="SOY43" s="50"/>
      <c r="SOZ43" s="50"/>
      <c r="SPA43" s="50"/>
      <c r="SPB43" s="50"/>
      <c r="SPC43" s="50"/>
      <c r="SPD43" s="50"/>
      <c r="SPE43" s="50"/>
      <c r="SPF43" s="50"/>
      <c r="SPG43" s="50"/>
      <c r="SPH43" s="50"/>
      <c r="SPI43" s="50"/>
      <c r="SPJ43" s="50"/>
      <c r="SPK43" s="50"/>
      <c r="SPL43" s="50"/>
      <c r="SPM43" s="50"/>
      <c r="SPN43" s="50"/>
      <c r="SPO43" s="50"/>
      <c r="SPP43" s="50"/>
      <c r="SPQ43" s="50"/>
      <c r="SPR43" s="50"/>
      <c r="SPS43" s="50"/>
      <c r="SPT43" s="50"/>
      <c r="SPU43" s="50"/>
      <c r="SPV43" s="50"/>
      <c r="SPW43" s="50"/>
      <c r="SPX43" s="50"/>
      <c r="SPY43" s="50"/>
      <c r="SPZ43" s="50"/>
      <c r="SQA43" s="50"/>
      <c r="SQB43" s="50"/>
      <c r="SQC43" s="50"/>
      <c r="SQD43" s="50"/>
      <c r="SQE43" s="50"/>
      <c r="SQF43" s="50"/>
      <c r="SQG43" s="50"/>
      <c r="SQH43" s="50"/>
      <c r="SQI43" s="50"/>
      <c r="SQJ43" s="50"/>
      <c r="SQK43" s="50"/>
      <c r="SQL43" s="50"/>
      <c r="SQM43" s="50"/>
      <c r="SQN43" s="50"/>
      <c r="SQO43" s="50"/>
      <c r="SQP43" s="50"/>
      <c r="SQQ43" s="50"/>
      <c r="SQR43" s="50"/>
      <c r="SQS43" s="50"/>
      <c r="SQT43" s="50"/>
      <c r="SQU43" s="50"/>
      <c r="SQV43" s="50"/>
      <c r="SQW43" s="50"/>
      <c r="SQX43" s="50"/>
      <c r="SQY43" s="50"/>
      <c r="SQZ43" s="50"/>
      <c r="SRA43" s="50"/>
      <c r="SRB43" s="50"/>
      <c r="SRC43" s="50"/>
      <c r="SRD43" s="50"/>
      <c r="SRE43" s="50"/>
      <c r="SRF43" s="50"/>
      <c r="SRG43" s="50"/>
      <c r="SRH43" s="50"/>
      <c r="SRI43" s="50"/>
      <c r="SRJ43" s="50"/>
      <c r="SRK43" s="50"/>
      <c r="SRL43" s="50"/>
      <c r="SRM43" s="50"/>
      <c r="SRN43" s="50"/>
      <c r="SRO43" s="50"/>
      <c r="SRP43" s="50"/>
      <c r="SRQ43" s="50"/>
      <c r="SRR43" s="50"/>
      <c r="SRS43" s="50"/>
      <c r="SRT43" s="50"/>
      <c r="SRU43" s="50"/>
      <c r="SRV43" s="50"/>
      <c r="SRW43" s="50"/>
      <c r="SRX43" s="50"/>
      <c r="SRY43" s="50"/>
      <c r="SRZ43" s="50"/>
      <c r="SSA43" s="50"/>
      <c r="SSB43" s="50"/>
      <c r="SSC43" s="50"/>
      <c r="SSD43" s="50"/>
      <c r="SSE43" s="50"/>
      <c r="SSF43" s="50"/>
      <c r="SSG43" s="50"/>
      <c r="SSH43" s="50"/>
      <c r="SSI43" s="50"/>
      <c r="SSJ43" s="50"/>
      <c r="SSK43" s="50"/>
      <c r="SSL43" s="50"/>
      <c r="SSM43" s="50"/>
      <c r="SSN43" s="50"/>
      <c r="SSO43" s="50"/>
      <c r="SSP43" s="50"/>
      <c r="SSQ43" s="50"/>
      <c r="SSR43" s="50"/>
      <c r="SSS43" s="50"/>
      <c r="SST43" s="50"/>
      <c r="SSU43" s="50"/>
      <c r="SSV43" s="50"/>
      <c r="SSW43" s="50"/>
      <c r="SSX43" s="50"/>
      <c r="SSY43" s="50"/>
      <c r="SSZ43" s="50"/>
      <c r="STA43" s="50"/>
      <c r="STB43" s="50"/>
      <c r="STC43" s="50"/>
      <c r="STD43" s="50"/>
      <c r="STE43" s="50"/>
      <c r="STF43" s="50"/>
      <c r="STG43" s="50"/>
      <c r="STH43" s="50"/>
      <c r="STI43" s="50"/>
      <c r="STJ43" s="50"/>
      <c r="STK43" s="50"/>
      <c r="STL43" s="50"/>
      <c r="STM43" s="50"/>
      <c r="STN43" s="50"/>
      <c r="STO43" s="50"/>
      <c r="STP43" s="50"/>
      <c r="STQ43" s="50"/>
      <c r="STR43" s="50"/>
      <c r="STS43" s="50"/>
      <c r="STT43" s="50"/>
      <c r="STU43" s="50"/>
      <c r="STV43" s="50"/>
      <c r="STW43" s="50"/>
      <c r="STX43" s="50"/>
      <c r="STY43" s="50"/>
      <c r="STZ43" s="50"/>
      <c r="SUA43" s="50"/>
      <c r="SUB43" s="50"/>
      <c r="SUC43" s="50"/>
      <c r="SUD43" s="50"/>
      <c r="SUE43" s="50"/>
      <c r="SUF43" s="50"/>
      <c r="SUG43" s="50"/>
      <c r="SUH43" s="50"/>
      <c r="SUI43" s="50"/>
      <c r="SUJ43" s="50"/>
      <c r="SUK43" s="50"/>
      <c r="SUL43" s="50"/>
      <c r="SUM43" s="50"/>
      <c r="SUN43" s="50"/>
      <c r="SUO43" s="50"/>
      <c r="SUP43" s="50"/>
      <c r="SUQ43" s="50"/>
      <c r="SUR43" s="50"/>
      <c r="SUS43" s="50"/>
      <c r="SUT43" s="50"/>
      <c r="SUU43" s="50"/>
      <c r="SUV43" s="50"/>
      <c r="SUW43" s="50"/>
      <c r="SUX43" s="50"/>
      <c r="SUY43" s="50"/>
      <c r="SUZ43" s="50"/>
      <c r="SVA43" s="50"/>
      <c r="SVB43" s="50"/>
      <c r="SVC43" s="50"/>
      <c r="SVD43" s="50"/>
      <c r="SVE43" s="50"/>
      <c r="SVF43" s="50"/>
      <c r="SVG43" s="50"/>
      <c r="SVH43" s="50"/>
      <c r="SVI43" s="50"/>
      <c r="SVJ43" s="50"/>
      <c r="SVK43" s="50"/>
      <c r="SVL43" s="50"/>
      <c r="SVM43" s="50"/>
      <c r="SVN43" s="50"/>
      <c r="SVO43" s="50"/>
      <c r="SVP43" s="50"/>
      <c r="SVQ43" s="50"/>
      <c r="SVR43" s="50"/>
      <c r="SVS43" s="50"/>
      <c r="SVT43" s="50"/>
      <c r="SVU43" s="50"/>
      <c r="SVV43" s="50"/>
      <c r="SVW43" s="50"/>
      <c r="SVX43" s="50"/>
      <c r="SVY43" s="50"/>
      <c r="SVZ43" s="50"/>
      <c r="SWA43" s="50"/>
      <c r="SWB43" s="50"/>
      <c r="SWC43" s="50"/>
      <c r="SWD43" s="50"/>
      <c r="SWE43" s="50"/>
      <c r="SWF43" s="50"/>
      <c r="SWG43" s="50"/>
      <c r="SWH43" s="50"/>
      <c r="SWI43" s="50"/>
      <c r="SWJ43" s="50"/>
      <c r="SWK43" s="50"/>
      <c r="SWL43" s="50"/>
      <c r="SWM43" s="50"/>
      <c r="SWN43" s="50"/>
      <c r="SWO43" s="50"/>
      <c r="SWP43" s="50"/>
      <c r="SWQ43" s="50"/>
      <c r="SWR43" s="50"/>
      <c r="SWS43" s="50"/>
      <c r="SWT43" s="50"/>
      <c r="SWU43" s="50"/>
      <c r="SWV43" s="50"/>
      <c r="SWW43" s="50"/>
      <c r="SWX43" s="50"/>
      <c r="SWY43" s="50"/>
      <c r="SWZ43" s="50"/>
      <c r="SXA43" s="50"/>
      <c r="SXB43" s="50"/>
      <c r="SXC43" s="50"/>
      <c r="SXD43" s="50"/>
      <c r="SXE43" s="50"/>
      <c r="SXF43" s="50"/>
      <c r="SXG43" s="50"/>
      <c r="SXH43" s="50"/>
      <c r="SXI43" s="50"/>
      <c r="SXJ43" s="50"/>
      <c r="SXK43" s="50"/>
      <c r="SXL43" s="50"/>
      <c r="SXM43" s="50"/>
      <c r="SXN43" s="50"/>
      <c r="SXO43" s="50"/>
      <c r="SXP43" s="50"/>
      <c r="SXQ43" s="50"/>
      <c r="SXR43" s="50"/>
      <c r="SXS43" s="50"/>
      <c r="SXT43" s="50"/>
      <c r="SXU43" s="50"/>
      <c r="SXV43" s="50"/>
      <c r="SXW43" s="50"/>
      <c r="SXX43" s="50"/>
      <c r="SXY43" s="50"/>
      <c r="SXZ43" s="50"/>
      <c r="SYA43" s="50"/>
      <c r="SYB43" s="50"/>
      <c r="SYC43" s="50"/>
      <c r="SYD43" s="50"/>
      <c r="SYE43" s="50"/>
      <c r="SYF43" s="50"/>
      <c r="SYG43" s="50"/>
      <c r="SYH43" s="50"/>
      <c r="SYI43" s="50"/>
      <c r="SYJ43" s="50"/>
      <c r="SYK43" s="50"/>
      <c r="SYL43" s="50"/>
      <c r="SYM43" s="50"/>
      <c r="SYN43" s="50"/>
      <c r="SYO43" s="50"/>
      <c r="SYP43" s="50"/>
      <c r="SYQ43" s="50"/>
      <c r="SYR43" s="50"/>
      <c r="SYS43" s="50"/>
      <c r="SYT43" s="50"/>
      <c r="SYU43" s="50"/>
      <c r="SYV43" s="50"/>
      <c r="SYW43" s="50"/>
      <c r="SYX43" s="50"/>
      <c r="SYY43" s="50"/>
      <c r="SYZ43" s="50"/>
      <c r="SZA43" s="50"/>
      <c r="SZB43" s="50"/>
      <c r="SZC43" s="50"/>
      <c r="SZD43" s="50"/>
      <c r="SZE43" s="50"/>
      <c r="SZF43" s="50"/>
      <c r="SZG43" s="50"/>
      <c r="SZH43" s="50"/>
      <c r="SZI43" s="50"/>
      <c r="SZJ43" s="50"/>
      <c r="SZK43" s="50"/>
      <c r="SZL43" s="50"/>
      <c r="SZM43" s="50"/>
      <c r="SZN43" s="50"/>
      <c r="SZO43" s="50"/>
      <c r="SZP43" s="50"/>
      <c r="SZQ43" s="50"/>
      <c r="SZR43" s="50"/>
      <c r="SZS43" s="50"/>
      <c r="SZT43" s="50"/>
      <c r="SZU43" s="50"/>
      <c r="SZV43" s="50"/>
      <c r="SZW43" s="50"/>
      <c r="SZX43" s="50"/>
      <c r="SZY43" s="50"/>
      <c r="SZZ43" s="50"/>
      <c r="TAA43" s="50"/>
      <c r="TAB43" s="50"/>
      <c r="TAC43" s="50"/>
      <c r="TAD43" s="50"/>
      <c r="TAE43" s="50"/>
      <c r="TAF43" s="50"/>
      <c r="TAG43" s="50"/>
      <c r="TAH43" s="50"/>
      <c r="TAI43" s="50"/>
      <c r="TAJ43" s="50"/>
      <c r="TAK43" s="50"/>
      <c r="TAL43" s="50"/>
      <c r="TAM43" s="50"/>
      <c r="TAN43" s="50"/>
      <c r="TAO43" s="50"/>
      <c r="TAP43" s="50"/>
      <c r="TAQ43" s="50"/>
      <c r="TAR43" s="50"/>
      <c r="TAS43" s="50"/>
      <c r="TAT43" s="50"/>
      <c r="TAU43" s="50"/>
      <c r="TAV43" s="50"/>
      <c r="TAW43" s="50"/>
      <c r="TAX43" s="50"/>
      <c r="TAY43" s="50"/>
      <c r="TAZ43" s="50"/>
      <c r="TBA43" s="50"/>
      <c r="TBB43" s="50"/>
      <c r="TBC43" s="50"/>
      <c r="TBD43" s="50"/>
      <c r="TBE43" s="50"/>
      <c r="TBF43" s="50"/>
      <c r="TBG43" s="50"/>
      <c r="TBH43" s="50"/>
      <c r="TBI43" s="50"/>
      <c r="TBJ43" s="50"/>
      <c r="TBK43" s="50"/>
      <c r="TBL43" s="50"/>
      <c r="TBM43" s="50"/>
      <c r="TBN43" s="50"/>
      <c r="TBO43" s="50"/>
      <c r="TBP43" s="50"/>
      <c r="TBQ43" s="50"/>
      <c r="TBR43" s="50"/>
      <c r="TBS43" s="50"/>
      <c r="TBT43" s="50"/>
      <c r="TBU43" s="50"/>
      <c r="TBV43" s="50"/>
      <c r="TBW43" s="50"/>
      <c r="TBX43" s="50"/>
      <c r="TBY43" s="50"/>
      <c r="TBZ43" s="50"/>
      <c r="TCA43" s="50"/>
      <c r="TCB43" s="50"/>
      <c r="TCC43" s="50"/>
      <c r="TCD43" s="50"/>
      <c r="TCE43" s="50"/>
      <c r="TCF43" s="50"/>
      <c r="TCG43" s="50"/>
      <c r="TCH43" s="50"/>
      <c r="TCI43" s="50"/>
      <c r="TCJ43" s="50"/>
      <c r="TCK43" s="50"/>
      <c r="TCL43" s="50"/>
      <c r="TCM43" s="50"/>
      <c r="TCN43" s="50"/>
      <c r="TCO43" s="50"/>
      <c r="TCP43" s="50"/>
      <c r="TCQ43" s="50"/>
      <c r="TCR43" s="50"/>
      <c r="TCS43" s="50"/>
      <c r="TCT43" s="50"/>
      <c r="TCU43" s="50"/>
      <c r="TCV43" s="50"/>
      <c r="TCW43" s="50"/>
      <c r="TCX43" s="50"/>
      <c r="TCY43" s="50"/>
      <c r="TCZ43" s="50"/>
      <c r="TDA43" s="50"/>
      <c r="TDB43" s="50"/>
      <c r="TDC43" s="50"/>
      <c r="TDD43" s="50"/>
      <c r="TDE43" s="50"/>
      <c r="TDF43" s="50"/>
      <c r="TDG43" s="50"/>
      <c r="TDH43" s="50"/>
      <c r="TDI43" s="50"/>
      <c r="TDJ43" s="50"/>
      <c r="TDK43" s="50"/>
      <c r="TDL43" s="50"/>
      <c r="TDM43" s="50"/>
      <c r="TDN43" s="50"/>
      <c r="TDO43" s="50"/>
      <c r="TDP43" s="50"/>
      <c r="TDQ43" s="50"/>
      <c r="TDR43" s="50"/>
      <c r="TDS43" s="50"/>
      <c r="TDT43" s="50"/>
      <c r="TDU43" s="50"/>
      <c r="TDV43" s="50"/>
      <c r="TDW43" s="50"/>
      <c r="TDX43" s="50"/>
      <c r="TDY43" s="50"/>
      <c r="TDZ43" s="50"/>
      <c r="TEA43" s="50"/>
      <c r="TEB43" s="50"/>
      <c r="TEC43" s="50"/>
      <c r="TED43" s="50"/>
      <c r="TEE43" s="50"/>
      <c r="TEF43" s="50"/>
      <c r="TEG43" s="50"/>
      <c r="TEH43" s="50"/>
      <c r="TEI43" s="50"/>
      <c r="TEJ43" s="50"/>
      <c r="TEK43" s="50"/>
      <c r="TEL43" s="50"/>
      <c r="TEM43" s="50"/>
      <c r="TEN43" s="50"/>
      <c r="TEO43" s="50"/>
      <c r="TEP43" s="50"/>
      <c r="TEQ43" s="50"/>
      <c r="TER43" s="50"/>
      <c r="TES43" s="50"/>
      <c r="TET43" s="50"/>
      <c r="TEU43" s="50"/>
      <c r="TEV43" s="50"/>
      <c r="TEW43" s="50"/>
      <c r="TEX43" s="50"/>
      <c r="TEY43" s="50"/>
      <c r="TEZ43" s="50"/>
      <c r="TFA43" s="50"/>
      <c r="TFB43" s="50"/>
      <c r="TFC43" s="50"/>
      <c r="TFD43" s="50"/>
      <c r="TFE43" s="50"/>
      <c r="TFF43" s="50"/>
      <c r="TFG43" s="50"/>
      <c r="TFH43" s="50"/>
      <c r="TFI43" s="50"/>
      <c r="TFJ43" s="50"/>
      <c r="TFK43" s="50"/>
      <c r="TFL43" s="50"/>
      <c r="TFM43" s="50"/>
      <c r="TFN43" s="50"/>
      <c r="TFO43" s="50"/>
      <c r="TFP43" s="50"/>
      <c r="TFQ43" s="50"/>
      <c r="TFR43" s="50"/>
      <c r="TFS43" s="50"/>
      <c r="TFT43" s="50"/>
      <c r="TFU43" s="50"/>
      <c r="TFV43" s="50"/>
      <c r="TFW43" s="50"/>
      <c r="TFX43" s="50"/>
      <c r="TFY43" s="50"/>
      <c r="TFZ43" s="50"/>
      <c r="TGA43" s="50"/>
      <c r="TGB43" s="50"/>
      <c r="TGC43" s="50"/>
      <c r="TGD43" s="50"/>
      <c r="TGE43" s="50"/>
      <c r="TGF43" s="50"/>
      <c r="TGG43" s="50"/>
      <c r="TGH43" s="50"/>
      <c r="TGI43" s="50"/>
      <c r="TGJ43" s="50"/>
      <c r="TGK43" s="50"/>
      <c r="TGL43" s="50"/>
      <c r="TGM43" s="50"/>
      <c r="TGN43" s="50"/>
      <c r="TGO43" s="50"/>
      <c r="TGP43" s="50"/>
      <c r="TGQ43" s="50"/>
      <c r="TGR43" s="50"/>
      <c r="TGS43" s="50"/>
      <c r="TGT43" s="50"/>
      <c r="TGU43" s="50"/>
      <c r="TGV43" s="50"/>
      <c r="TGW43" s="50"/>
      <c r="TGX43" s="50"/>
      <c r="TGY43" s="50"/>
      <c r="TGZ43" s="50"/>
      <c r="THA43" s="50"/>
      <c r="THB43" s="50"/>
      <c r="THC43" s="50"/>
      <c r="THD43" s="50"/>
      <c r="THE43" s="50"/>
      <c r="THF43" s="50"/>
      <c r="THG43" s="50"/>
      <c r="THH43" s="50"/>
      <c r="THI43" s="50"/>
      <c r="THJ43" s="50"/>
      <c r="THK43" s="50"/>
      <c r="THL43" s="50"/>
      <c r="THM43" s="50"/>
      <c r="THN43" s="50"/>
      <c r="THO43" s="50"/>
      <c r="THP43" s="50"/>
      <c r="THQ43" s="50"/>
      <c r="THR43" s="50"/>
      <c r="THS43" s="50"/>
      <c r="THT43" s="50"/>
      <c r="THU43" s="50"/>
      <c r="THV43" s="50"/>
      <c r="THW43" s="50"/>
      <c r="THX43" s="50"/>
      <c r="THY43" s="50"/>
      <c r="THZ43" s="50"/>
      <c r="TIA43" s="50"/>
      <c r="TIB43" s="50"/>
      <c r="TIC43" s="50"/>
      <c r="TID43" s="50"/>
      <c r="TIE43" s="50"/>
      <c r="TIF43" s="50"/>
      <c r="TIG43" s="50"/>
      <c r="TIH43" s="50"/>
      <c r="TII43" s="50"/>
      <c r="TIJ43" s="50"/>
      <c r="TIK43" s="50"/>
      <c r="TIL43" s="50"/>
      <c r="TIM43" s="50"/>
      <c r="TIN43" s="50"/>
      <c r="TIO43" s="50"/>
      <c r="TIP43" s="50"/>
      <c r="TIQ43" s="50"/>
      <c r="TIR43" s="50"/>
      <c r="TIS43" s="50"/>
      <c r="TIT43" s="50"/>
      <c r="TIU43" s="50"/>
      <c r="TIV43" s="50"/>
      <c r="TIW43" s="50"/>
      <c r="TIX43" s="50"/>
      <c r="TIY43" s="50"/>
      <c r="TIZ43" s="50"/>
      <c r="TJA43" s="50"/>
      <c r="TJB43" s="50"/>
      <c r="TJC43" s="50"/>
      <c r="TJD43" s="50"/>
      <c r="TJE43" s="50"/>
      <c r="TJF43" s="50"/>
      <c r="TJG43" s="50"/>
      <c r="TJH43" s="50"/>
      <c r="TJI43" s="50"/>
      <c r="TJJ43" s="50"/>
      <c r="TJK43" s="50"/>
      <c r="TJL43" s="50"/>
      <c r="TJM43" s="50"/>
      <c r="TJN43" s="50"/>
      <c r="TJO43" s="50"/>
      <c r="TJP43" s="50"/>
      <c r="TJQ43" s="50"/>
      <c r="TJR43" s="50"/>
      <c r="TJS43" s="50"/>
      <c r="TJT43" s="50"/>
      <c r="TJU43" s="50"/>
      <c r="TJV43" s="50"/>
      <c r="TJW43" s="50"/>
      <c r="TJX43" s="50"/>
      <c r="TJY43" s="50"/>
      <c r="TJZ43" s="50"/>
      <c r="TKA43" s="50"/>
      <c r="TKB43" s="50"/>
      <c r="TKC43" s="50"/>
      <c r="TKD43" s="50"/>
      <c r="TKE43" s="50"/>
      <c r="TKF43" s="50"/>
      <c r="TKG43" s="50"/>
      <c r="TKH43" s="50"/>
      <c r="TKI43" s="50"/>
      <c r="TKJ43" s="50"/>
      <c r="TKK43" s="50"/>
      <c r="TKL43" s="50"/>
      <c r="TKM43" s="50"/>
      <c r="TKN43" s="50"/>
      <c r="TKO43" s="50"/>
      <c r="TKP43" s="50"/>
      <c r="TKQ43" s="50"/>
      <c r="TKR43" s="50"/>
      <c r="TKS43" s="50"/>
      <c r="TKT43" s="50"/>
      <c r="TKU43" s="50"/>
      <c r="TKV43" s="50"/>
      <c r="TKW43" s="50"/>
      <c r="TKX43" s="50"/>
      <c r="TKY43" s="50"/>
      <c r="TKZ43" s="50"/>
      <c r="TLA43" s="50"/>
      <c r="TLB43" s="50"/>
      <c r="TLC43" s="50"/>
      <c r="TLD43" s="50"/>
      <c r="TLE43" s="50"/>
      <c r="TLF43" s="50"/>
      <c r="TLG43" s="50"/>
      <c r="TLH43" s="50"/>
      <c r="TLI43" s="50"/>
      <c r="TLJ43" s="50"/>
      <c r="TLK43" s="50"/>
      <c r="TLL43" s="50"/>
      <c r="TLM43" s="50"/>
      <c r="TLN43" s="50"/>
      <c r="TLO43" s="50"/>
      <c r="TLP43" s="50"/>
      <c r="TLQ43" s="50"/>
      <c r="TLR43" s="50"/>
      <c r="TLS43" s="50"/>
      <c r="TLT43" s="50"/>
      <c r="TLU43" s="50"/>
      <c r="TLV43" s="50"/>
      <c r="TLW43" s="50"/>
      <c r="TLX43" s="50"/>
      <c r="TLY43" s="50"/>
      <c r="TLZ43" s="50"/>
      <c r="TMA43" s="50"/>
      <c r="TMB43" s="50"/>
      <c r="TMC43" s="50"/>
      <c r="TMD43" s="50"/>
      <c r="TME43" s="50"/>
      <c r="TMF43" s="50"/>
      <c r="TMG43" s="50"/>
      <c r="TMH43" s="50"/>
      <c r="TMI43" s="50"/>
      <c r="TMJ43" s="50"/>
      <c r="TMK43" s="50"/>
      <c r="TML43" s="50"/>
      <c r="TMM43" s="50"/>
      <c r="TMN43" s="50"/>
      <c r="TMO43" s="50"/>
      <c r="TMP43" s="50"/>
      <c r="TMQ43" s="50"/>
      <c r="TMR43" s="50"/>
      <c r="TMS43" s="50"/>
      <c r="TMT43" s="50"/>
      <c r="TMU43" s="50"/>
      <c r="TMV43" s="50"/>
      <c r="TMW43" s="50"/>
      <c r="TMX43" s="50"/>
      <c r="TMY43" s="50"/>
      <c r="TMZ43" s="50"/>
      <c r="TNA43" s="50"/>
      <c r="TNB43" s="50"/>
      <c r="TNC43" s="50"/>
      <c r="TND43" s="50"/>
      <c r="TNE43" s="50"/>
      <c r="TNF43" s="50"/>
      <c r="TNG43" s="50"/>
      <c r="TNH43" s="50"/>
      <c r="TNI43" s="50"/>
      <c r="TNJ43" s="50"/>
      <c r="TNK43" s="50"/>
      <c r="TNL43" s="50"/>
      <c r="TNM43" s="50"/>
      <c r="TNN43" s="50"/>
      <c r="TNO43" s="50"/>
      <c r="TNP43" s="50"/>
      <c r="TNQ43" s="50"/>
      <c r="TNR43" s="50"/>
      <c r="TNS43" s="50"/>
      <c r="TNT43" s="50"/>
      <c r="TNU43" s="50"/>
      <c r="TNV43" s="50"/>
      <c r="TNW43" s="50"/>
      <c r="TNX43" s="50"/>
      <c r="TNY43" s="50"/>
      <c r="TNZ43" s="50"/>
      <c r="TOA43" s="50"/>
      <c r="TOB43" s="50"/>
      <c r="TOC43" s="50"/>
      <c r="TOD43" s="50"/>
      <c r="TOE43" s="50"/>
      <c r="TOF43" s="50"/>
      <c r="TOG43" s="50"/>
      <c r="TOH43" s="50"/>
      <c r="TOI43" s="50"/>
      <c r="TOJ43" s="50"/>
      <c r="TOK43" s="50"/>
      <c r="TOL43" s="50"/>
      <c r="TOM43" s="50"/>
      <c r="TON43" s="50"/>
      <c r="TOO43" s="50"/>
      <c r="TOP43" s="50"/>
      <c r="TOQ43" s="50"/>
      <c r="TOR43" s="50"/>
      <c r="TOS43" s="50"/>
      <c r="TOT43" s="50"/>
      <c r="TOU43" s="50"/>
      <c r="TOV43" s="50"/>
      <c r="TOW43" s="50"/>
      <c r="TOX43" s="50"/>
      <c r="TOY43" s="50"/>
      <c r="TOZ43" s="50"/>
      <c r="TPA43" s="50"/>
      <c r="TPB43" s="50"/>
      <c r="TPC43" s="50"/>
      <c r="TPD43" s="50"/>
      <c r="TPE43" s="50"/>
      <c r="TPF43" s="50"/>
      <c r="TPG43" s="50"/>
      <c r="TPH43" s="50"/>
      <c r="TPI43" s="50"/>
      <c r="TPJ43" s="50"/>
      <c r="TPK43" s="50"/>
      <c r="TPL43" s="50"/>
      <c r="TPM43" s="50"/>
      <c r="TPN43" s="50"/>
      <c r="TPO43" s="50"/>
      <c r="TPP43" s="50"/>
      <c r="TPQ43" s="50"/>
      <c r="TPR43" s="50"/>
      <c r="TPS43" s="50"/>
      <c r="TPT43" s="50"/>
      <c r="TPU43" s="50"/>
      <c r="TPV43" s="50"/>
      <c r="TPW43" s="50"/>
      <c r="TPX43" s="50"/>
      <c r="TPY43" s="50"/>
      <c r="TPZ43" s="50"/>
      <c r="TQA43" s="50"/>
      <c r="TQB43" s="50"/>
      <c r="TQC43" s="50"/>
      <c r="TQD43" s="50"/>
      <c r="TQE43" s="50"/>
      <c r="TQF43" s="50"/>
      <c r="TQG43" s="50"/>
      <c r="TQH43" s="50"/>
      <c r="TQI43" s="50"/>
      <c r="TQJ43" s="50"/>
      <c r="TQK43" s="50"/>
      <c r="TQL43" s="50"/>
      <c r="TQM43" s="50"/>
      <c r="TQN43" s="50"/>
      <c r="TQO43" s="50"/>
      <c r="TQP43" s="50"/>
      <c r="TQQ43" s="50"/>
      <c r="TQR43" s="50"/>
      <c r="TQS43" s="50"/>
      <c r="TQT43" s="50"/>
      <c r="TQU43" s="50"/>
      <c r="TQV43" s="50"/>
      <c r="TQW43" s="50"/>
      <c r="TQX43" s="50"/>
      <c r="TQY43" s="50"/>
      <c r="TQZ43" s="50"/>
      <c r="TRA43" s="50"/>
      <c r="TRB43" s="50"/>
      <c r="TRC43" s="50"/>
      <c r="TRD43" s="50"/>
      <c r="TRE43" s="50"/>
      <c r="TRF43" s="50"/>
      <c r="TRG43" s="50"/>
      <c r="TRH43" s="50"/>
      <c r="TRI43" s="50"/>
      <c r="TRJ43" s="50"/>
      <c r="TRK43" s="50"/>
      <c r="TRL43" s="50"/>
      <c r="TRM43" s="50"/>
      <c r="TRN43" s="50"/>
      <c r="TRO43" s="50"/>
      <c r="TRP43" s="50"/>
      <c r="TRQ43" s="50"/>
      <c r="TRR43" s="50"/>
      <c r="TRS43" s="50"/>
      <c r="TRT43" s="50"/>
      <c r="TRU43" s="50"/>
      <c r="TRV43" s="50"/>
      <c r="TRW43" s="50"/>
      <c r="TRX43" s="50"/>
      <c r="TRY43" s="50"/>
      <c r="TRZ43" s="50"/>
      <c r="TSA43" s="50"/>
      <c r="TSB43" s="50"/>
      <c r="TSC43" s="50"/>
      <c r="TSD43" s="50"/>
      <c r="TSE43" s="50"/>
      <c r="TSF43" s="50"/>
      <c r="TSG43" s="50"/>
      <c r="TSH43" s="50"/>
      <c r="TSI43" s="50"/>
      <c r="TSJ43" s="50"/>
      <c r="TSK43" s="50"/>
      <c r="TSL43" s="50"/>
      <c r="TSM43" s="50"/>
      <c r="TSN43" s="50"/>
      <c r="TSO43" s="50"/>
      <c r="TSP43" s="50"/>
      <c r="TSQ43" s="50"/>
      <c r="TSR43" s="50"/>
      <c r="TSS43" s="50"/>
      <c r="TST43" s="50"/>
      <c r="TSU43" s="50"/>
      <c r="TSV43" s="50"/>
      <c r="TSW43" s="50"/>
      <c r="TSX43" s="50"/>
      <c r="TSY43" s="50"/>
      <c r="TSZ43" s="50"/>
      <c r="TTA43" s="50"/>
      <c r="TTB43" s="50"/>
      <c r="TTC43" s="50"/>
      <c r="TTD43" s="50"/>
      <c r="TTE43" s="50"/>
      <c r="TTF43" s="50"/>
      <c r="TTG43" s="50"/>
      <c r="TTH43" s="50"/>
      <c r="TTI43" s="50"/>
      <c r="TTJ43" s="50"/>
      <c r="TTK43" s="50"/>
      <c r="TTL43" s="50"/>
      <c r="TTM43" s="50"/>
      <c r="TTN43" s="50"/>
      <c r="TTO43" s="50"/>
      <c r="TTP43" s="50"/>
      <c r="TTQ43" s="50"/>
      <c r="TTR43" s="50"/>
      <c r="TTS43" s="50"/>
      <c r="TTT43" s="50"/>
      <c r="TTU43" s="50"/>
      <c r="TTV43" s="50"/>
      <c r="TTW43" s="50"/>
      <c r="TTX43" s="50"/>
      <c r="TTY43" s="50"/>
      <c r="TTZ43" s="50"/>
      <c r="TUA43" s="50"/>
      <c r="TUB43" s="50"/>
      <c r="TUC43" s="50"/>
      <c r="TUD43" s="50"/>
      <c r="TUE43" s="50"/>
      <c r="TUF43" s="50"/>
      <c r="TUG43" s="50"/>
      <c r="TUH43" s="50"/>
      <c r="TUI43" s="50"/>
      <c r="TUJ43" s="50"/>
      <c r="TUK43" s="50"/>
      <c r="TUL43" s="50"/>
      <c r="TUM43" s="50"/>
      <c r="TUN43" s="50"/>
      <c r="TUO43" s="50"/>
      <c r="TUP43" s="50"/>
      <c r="TUQ43" s="50"/>
      <c r="TUR43" s="50"/>
      <c r="TUS43" s="50"/>
      <c r="TUT43" s="50"/>
      <c r="TUU43" s="50"/>
      <c r="TUV43" s="50"/>
      <c r="TUW43" s="50"/>
      <c r="TUX43" s="50"/>
      <c r="TUY43" s="50"/>
      <c r="TUZ43" s="50"/>
      <c r="TVA43" s="50"/>
      <c r="TVB43" s="50"/>
      <c r="TVC43" s="50"/>
      <c r="TVD43" s="50"/>
      <c r="TVE43" s="50"/>
      <c r="TVF43" s="50"/>
      <c r="TVG43" s="50"/>
      <c r="TVH43" s="50"/>
      <c r="TVI43" s="50"/>
      <c r="TVJ43" s="50"/>
      <c r="TVK43" s="50"/>
      <c r="TVL43" s="50"/>
      <c r="TVM43" s="50"/>
      <c r="TVN43" s="50"/>
      <c r="TVO43" s="50"/>
      <c r="TVP43" s="50"/>
      <c r="TVQ43" s="50"/>
      <c r="TVR43" s="50"/>
      <c r="TVS43" s="50"/>
      <c r="TVT43" s="50"/>
      <c r="TVU43" s="50"/>
      <c r="TVV43" s="50"/>
      <c r="TVW43" s="50"/>
      <c r="TVX43" s="50"/>
      <c r="TVY43" s="50"/>
      <c r="TVZ43" s="50"/>
      <c r="TWA43" s="50"/>
      <c r="TWB43" s="50"/>
      <c r="TWC43" s="50"/>
      <c r="TWD43" s="50"/>
      <c r="TWE43" s="50"/>
      <c r="TWF43" s="50"/>
      <c r="TWG43" s="50"/>
      <c r="TWH43" s="50"/>
      <c r="TWI43" s="50"/>
      <c r="TWJ43" s="50"/>
      <c r="TWK43" s="50"/>
      <c r="TWL43" s="50"/>
      <c r="TWM43" s="50"/>
      <c r="TWN43" s="50"/>
      <c r="TWO43" s="50"/>
      <c r="TWP43" s="50"/>
      <c r="TWQ43" s="50"/>
      <c r="TWR43" s="50"/>
      <c r="TWS43" s="50"/>
      <c r="TWT43" s="50"/>
      <c r="TWU43" s="50"/>
      <c r="TWV43" s="50"/>
      <c r="TWW43" s="50"/>
      <c r="TWX43" s="50"/>
      <c r="TWY43" s="50"/>
      <c r="TWZ43" s="50"/>
      <c r="TXA43" s="50"/>
      <c r="TXB43" s="50"/>
      <c r="TXC43" s="50"/>
      <c r="TXD43" s="50"/>
      <c r="TXE43" s="50"/>
      <c r="TXF43" s="50"/>
      <c r="TXG43" s="50"/>
      <c r="TXH43" s="50"/>
      <c r="TXI43" s="50"/>
      <c r="TXJ43" s="50"/>
      <c r="TXK43" s="50"/>
      <c r="TXL43" s="50"/>
      <c r="TXM43" s="50"/>
      <c r="TXN43" s="50"/>
      <c r="TXO43" s="50"/>
      <c r="TXP43" s="50"/>
      <c r="TXQ43" s="50"/>
      <c r="TXR43" s="50"/>
      <c r="TXS43" s="50"/>
      <c r="TXT43" s="50"/>
      <c r="TXU43" s="50"/>
      <c r="TXV43" s="50"/>
      <c r="TXW43" s="50"/>
      <c r="TXX43" s="50"/>
      <c r="TXY43" s="50"/>
      <c r="TXZ43" s="50"/>
      <c r="TYA43" s="50"/>
      <c r="TYB43" s="50"/>
      <c r="TYC43" s="50"/>
      <c r="TYD43" s="50"/>
      <c r="TYE43" s="50"/>
      <c r="TYF43" s="50"/>
      <c r="TYG43" s="50"/>
      <c r="TYH43" s="50"/>
      <c r="TYI43" s="50"/>
      <c r="TYJ43" s="50"/>
      <c r="TYK43" s="50"/>
      <c r="TYL43" s="50"/>
      <c r="TYM43" s="50"/>
      <c r="TYN43" s="50"/>
      <c r="TYO43" s="50"/>
      <c r="TYP43" s="50"/>
      <c r="TYQ43" s="50"/>
      <c r="TYR43" s="50"/>
      <c r="TYS43" s="50"/>
      <c r="TYT43" s="50"/>
      <c r="TYU43" s="50"/>
      <c r="TYV43" s="50"/>
      <c r="TYW43" s="50"/>
      <c r="TYX43" s="50"/>
      <c r="TYY43" s="50"/>
      <c r="TYZ43" s="50"/>
      <c r="TZA43" s="50"/>
      <c r="TZB43" s="50"/>
      <c r="TZC43" s="50"/>
      <c r="TZD43" s="50"/>
      <c r="TZE43" s="50"/>
      <c r="TZF43" s="50"/>
      <c r="TZG43" s="50"/>
      <c r="TZH43" s="50"/>
      <c r="TZI43" s="50"/>
      <c r="TZJ43" s="50"/>
      <c r="TZK43" s="50"/>
      <c r="TZL43" s="50"/>
      <c r="TZM43" s="50"/>
      <c r="TZN43" s="50"/>
      <c r="TZO43" s="50"/>
      <c r="TZP43" s="50"/>
      <c r="TZQ43" s="50"/>
      <c r="TZR43" s="50"/>
      <c r="TZS43" s="50"/>
      <c r="TZT43" s="50"/>
      <c r="TZU43" s="50"/>
      <c r="TZV43" s="50"/>
      <c r="TZW43" s="50"/>
      <c r="TZX43" s="50"/>
      <c r="TZY43" s="50"/>
      <c r="TZZ43" s="50"/>
      <c r="UAA43" s="50"/>
      <c r="UAB43" s="50"/>
      <c r="UAC43" s="50"/>
      <c r="UAD43" s="50"/>
      <c r="UAE43" s="50"/>
      <c r="UAF43" s="50"/>
      <c r="UAG43" s="50"/>
      <c r="UAH43" s="50"/>
      <c r="UAI43" s="50"/>
      <c r="UAJ43" s="50"/>
      <c r="UAK43" s="50"/>
      <c r="UAL43" s="50"/>
      <c r="UAM43" s="50"/>
      <c r="UAN43" s="50"/>
      <c r="UAO43" s="50"/>
      <c r="UAP43" s="50"/>
      <c r="UAQ43" s="50"/>
      <c r="UAR43" s="50"/>
      <c r="UAS43" s="50"/>
      <c r="UAT43" s="50"/>
      <c r="UAU43" s="50"/>
      <c r="UAV43" s="50"/>
      <c r="UAW43" s="50"/>
      <c r="UAX43" s="50"/>
      <c r="UAY43" s="50"/>
      <c r="UAZ43" s="50"/>
      <c r="UBA43" s="50"/>
      <c r="UBB43" s="50"/>
      <c r="UBC43" s="50"/>
      <c r="UBD43" s="50"/>
      <c r="UBE43" s="50"/>
      <c r="UBF43" s="50"/>
      <c r="UBG43" s="50"/>
      <c r="UBH43" s="50"/>
      <c r="UBI43" s="50"/>
      <c r="UBJ43" s="50"/>
      <c r="UBK43" s="50"/>
      <c r="UBL43" s="50"/>
      <c r="UBM43" s="50"/>
      <c r="UBN43" s="50"/>
      <c r="UBO43" s="50"/>
      <c r="UBP43" s="50"/>
      <c r="UBQ43" s="50"/>
      <c r="UBR43" s="50"/>
      <c r="UBS43" s="50"/>
      <c r="UBT43" s="50"/>
      <c r="UBU43" s="50"/>
      <c r="UBV43" s="50"/>
      <c r="UBW43" s="50"/>
      <c r="UBX43" s="50"/>
      <c r="UBY43" s="50"/>
      <c r="UBZ43" s="50"/>
      <c r="UCA43" s="50"/>
      <c r="UCB43" s="50"/>
      <c r="UCC43" s="50"/>
      <c r="UCD43" s="50"/>
      <c r="UCE43" s="50"/>
      <c r="UCF43" s="50"/>
      <c r="UCG43" s="50"/>
      <c r="UCH43" s="50"/>
      <c r="UCI43" s="50"/>
      <c r="UCJ43" s="50"/>
      <c r="UCK43" s="50"/>
      <c r="UCL43" s="50"/>
      <c r="UCM43" s="50"/>
      <c r="UCN43" s="50"/>
      <c r="UCO43" s="50"/>
      <c r="UCP43" s="50"/>
      <c r="UCQ43" s="50"/>
      <c r="UCR43" s="50"/>
      <c r="UCS43" s="50"/>
      <c r="UCT43" s="50"/>
      <c r="UCU43" s="50"/>
      <c r="UCV43" s="50"/>
      <c r="UCW43" s="50"/>
      <c r="UCX43" s="50"/>
      <c r="UCY43" s="50"/>
      <c r="UCZ43" s="50"/>
      <c r="UDA43" s="50"/>
      <c r="UDB43" s="50"/>
      <c r="UDC43" s="50"/>
      <c r="UDD43" s="50"/>
      <c r="UDE43" s="50"/>
      <c r="UDF43" s="50"/>
      <c r="UDG43" s="50"/>
      <c r="UDH43" s="50"/>
      <c r="UDI43" s="50"/>
      <c r="UDJ43" s="50"/>
      <c r="UDK43" s="50"/>
      <c r="UDL43" s="50"/>
      <c r="UDM43" s="50"/>
      <c r="UDN43" s="50"/>
      <c r="UDO43" s="50"/>
      <c r="UDP43" s="50"/>
      <c r="UDQ43" s="50"/>
      <c r="UDR43" s="50"/>
      <c r="UDS43" s="50"/>
      <c r="UDT43" s="50"/>
      <c r="UDU43" s="50"/>
      <c r="UDV43" s="50"/>
      <c r="UDW43" s="50"/>
      <c r="UDX43" s="50"/>
      <c r="UDY43" s="50"/>
      <c r="UDZ43" s="50"/>
      <c r="UEA43" s="50"/>
      <c r="UEB43" s="50"/>
      <c r="UEC43" s="50"/>
      <c r="UED43" s="50"/>
      <c r="UEE43" s="50"/>
      <c r="UEF43" s="50"/>
      <c r="UEG43" s="50"/>
      <c r="UEH43" s="50"/>
      <c r="UEI43" s="50"/>
      <c r="UEJ43" s="50"/>
      <c r="UEK43" s="50"/>
      <c r="UEL43" s="50"/>
      <c r="UEM43" s="50"/>
      <c r="UEN43" s="50"/>
      <c r="UEO43" s="50"/>
      <c r="UEP43" s="50"/>
      <c r="UEQ43" s="50"/>
      <c r="UER43" s="50"/>
      <c r="UES43" s="50"/>
      <c r="UET43" s="50"/>
      <c r="UEU43" s="50"/>
      <c r="UEV43" s="50"/>
      <c r="UEW43" s="50"/>
      <c r="UEX43" s="50"/>
      <c r="UEY43" s="50"/>
      <c r="UEZ43" s="50"/>
      <c r="UFA43" s="50"/>
      <c r="UFB43" s="50"/>
      <c r="UFC43" s="50"/>
      <c r="UFD43" s="50"/>
      <c r="UFE43" s="50"/>
      <c r="UFF43" s="50"/>
      <c r="UFG43" s="50"/>
      <c r="UFH43" s="50"/>
      <c r="UFI43" s="50"/>
      <c r="UFJ43" s="50"/>
      <c r="UFK43" s="50"/>
      <c r="UFL43" s="50"/>
      <c r="UFM43" s="50"/>
      <c r="UFN43" s="50"/>
      <c r="UFO43" s="50"/>
      <c r="UFP43" s="50"/>
      <c r="UFQ43" s="50"/>
      <c r="UFR43" s="50"/>
      <c r="UFS43" s="50"/>
      <c r="UFT43" s="50"/>
      <c r="UFU43" s="50"/>
      <c r="UFV43" s="50"/>
      <c r="UFW43" s="50"/>
      <c r="UFX43" s="50"/>
      <c r="UFY43" s="50"/>
      <c r="UFZ43" s="50"/>
      <c r="UGA43" s="50"/>
      <c r="UGB43" s="50"/>
      <c r="UGC43" s="50"/>
      <c r="UGD43" s="50"/>
      <c r="UGE43" s="50"/>
      <c r="UGF43" s="50"/>
      <c r="UGG43" s="50"/>
      <c r="UGH43" s="50"/>
      <c r="UGI43" s="50"/>
      <c r="UGJ43" s="50"/>
      <c r="UGK43" s="50"/>
      <c r="UGL43" s="50"/>
      <c r="UGM43" s="50"/>
      <c r="UGN43" s="50"/>
      <c r="UGO43" s="50"/>
      <c r="UGP43" s="50"/>
      <c r="UGQ43" s="50"/>
      <c r="UGR43" s="50"/>
      <c r="UGS43" s="50"/>
      <c r="UGT43" s="50"/>
      <c r="UGU43" s="50"/>
      <c r="UGV43" s="50"/>
      <c r="UGW43" s="50"/>
      <c r="UGX43" s="50"/>
      <c r="UGY43" s="50"/>
      <c r="UGZ43" s="50"/>
      <c r="UHA43" s="50"/>
      <c r="UHB43" s="50"/>
      <c r="UHC43" s="50"/>
      <c r="UHD43" s="50"/>
      <c r="UHE43" s="50"/>
      <c r="UHF43" s="50"/>
      <c r="UHG43" s="50"/>
      <c r="UHH43" s="50"/>
      <c r="UHI43" s="50"/>
      <c r="UHJ43" s="50"/>
      <c r="UHK43" s="50"/>
      <c r="UHL43" s="50"/>
      <c r="UHM43" s="50"/>
      <c r="UHN43" s="50"/>
      <c r="UHO43" s="50"/>
      <c r="UHP43" s="50"/>
      <c r="UHQ43" s="50"/>
      <c r="UHR43" s="50"/>
      <c r="UHS43" s="50"/>
      <c r="UHT43" s="50"/>
      <c r="UHU43" s="50"/>
      <c r="UHV43" s="50"/>
      <c r="UHW43" s="50"/>
      <c r="UHX43" s="50"/>
      <c r="UHY43" s="50"/>
      <c r="UHZ43" s="50"/>
      <c r="UIA43" s="50"/>
      <c r="UIB43" s="50"/>
      <c r="UIC43" s="50"/>
      <c r="UID43" s="50"/>
      <c r="UIE43" s="50"/>
      <c r="UIF43" s="50"/>
      <c r="UIG43" s="50"/>
      <c r="UIH43" s="50"/>
      <c r="UII43" s="50"/>
      <c r="UIJ43" s="50"/>
      <c r="UIK43" s="50"/>
      <c r="UIL43" s="50"/>
      <c r="UIM43" s="50"/>
      <c r="UIN43" s="50"/>
      <c r="UIO43" s="50"/>
      <c r="UIP43" s="50"/>
      <c r="UIQ43" s="50"/>
      <c r="UIR43" s="50"/>
      <c r="UIS43" s="50"/>
      <c r="UIT43" s="50"/>
      <c r="UIU43" s="50"/>
      <c r="UIV43" s="50"/>
      <c r="UIW43" s="50"/>
      <c r="UIX43" s="50"/>
      <c r="UIY43" s="50"/>
      <c r="UIZ43" s="50"/>
      <c r="UJA43" s="50"/>
      <c r="UJB43" s="50"/>
      <c r="UJC43" s="50"/>
      <c r="UJD43" s="50"/>
      <c r="UJE43" s="50"/>
      <c r="UJF43" s="50"/>
      <c r="UJG43" s="50"/>
      <c r="UJH43" s="50"/>
      <c r="UJI43" s="50"/>
      <c r="UJJ43" s="50"/>
      <c r="UJK43" s="50"/>
      <c r="UJL43" s="50"/>
      <c r="UJM43" s="50"/>
      <c r="UJN43" s="50"/>
      <c r="UJO43" s="50"/>
      <c r="UJP43" s="50"/>
      <c r="UJQ43" s="50"/>
      <c r="UJR43" s="50"/>
      <c r="UJS43" s="50"/>
      <c r="UJT43" s="50"/>
      <c r="UJU43" s="50"/>
      <c r="UJV43" s="50"/>
      <c r="UJW43" s="50"/>
      <c r="UJX43" s="50"/>
      <c r="UJY43" s="50"/>
      <c r="UJZ43" s="50"/>
      <c r="UKA43" s="50"/>
      <c r="UKB43" s="50"/>
      <c r="UKC43" s="50"/>
      <c r="UKD43" s="50"/>
      <c r="UKE43" s="50"/>
      <c r="UKF43" s="50"/>
      <c r="UKG43" s="50"/>
      <c r="UKH43" s="50"/>
      <c r="UKI43" s="50"/>
      <c r="UKJ43" s="50"/>
      <c r="UKK43" s="50"/>
      <c r="UKL43" s="50"/>
      <c r="UKM43" s="50"/>
      <c r="UKN43" s="50"/>
      <c r="UKO43" s="50"/>
      <c r="UKP43" s="50"/>
      <c r="UKQ43" s="50"/>
      <c r="UKR43" s="50"/>
      <c r="UKS43" s="50"/>
      <c r="UKT43" s="50"/>
      <c r="UKU43" s="50"/>
      <c r="UKV43" s="50"/>
      <c r="UKW43" s="50"/>
      <c r="UKX43" s="50"/>
      <c r="UKY43" s="50"/>
      <c r="UKZ43" s="50"/>
      <c r="ULA43" s="50"/>
      <c r="ULB43" s="50"/>
      <c r="ULC43" s="50"/>
      <c r="ULD43" s="50"/>
      <c r="ULE43" s="50"/>
      <c r="ULF43" s="50"/>
      <c r="ULG43" s="50"/>
      <c r="ULH43" s="50"/>
      <c r="ULI43" s="50"/>
      <c r="ULJ43" s="50"/>
      <c r="ULK43" s="50"/>
      <c r="ULL43" s="50"/>
      <c r="ULM43" s="50"/>
      <c r="ULN43" s="50"/>
      <c r="ULO43" s="50"/>
      <c r="ULP43" s="50"/>
      <c r="ULQ43" s="50"/>
      <c r="ULR43" s="50"/>
      <c r="ULS43" s="50"/>
      <c r="ULT43" s="50"/>
      <c r="ULU43" s="50"/>
      <c r="ULV43" s="50"/>
      <c r="ULW43" s="50"/>
      <c r="ULX43" s="50"/>
      <c r="ULY43" s="50"/>
      <c r="ULZ43" s="50"/>
      <c r="UMA43" s="50"/>
      <c r="UMB43" s="50"/>
      <c r="UMC43" s="50"/>
      <c r="UMD43" s="50"/>
      <c r="UME43" s="50"/>
      <c r="UMF43" s="50"/>
      <c r="UMG43" s="50"/>
      <c r="UMH43" s="50"/>
      <c r="UMI43" s="50"/>
      <c r="UMJ43" s="50"/>
      <c r="UMK43" s="50"/>
      <c r="UML43" s="50"/>
      <c r="UMM43" s="50"/>
      <c r="UMN43" s="50"/>
      <c r="UMO43" s="50"/>
      <c r="UMP43" s="50"/>
      <c r="UMQ43" s="50"/>
      <c r="UMR43" s="50"/>
      <c r="UMS43" s="50"/>
      <c r="UMT43" s="50"/>
      <c r="UMU43" s="50"/>
      <c r="UMV43" s="50"/>
      <c r="UMW43" s="50"/>
      <c r="UMX43" s="50"/>
      <c r="UMY43" s="50"/>
      <c r="UMZ43" s="50"/>
      <c r="UNA43" s="50"/>
      <c r="UNB43" s="50"/>
      <c r="UNC43" s="50"/>
      <c r="UND43" s="50"/>
      <c r="UNE43" s="50"/>
      <c r="UNF43" s="50"/>
      <c r="UNG43" s="50"/>
      <c r="UNH43" s="50"/>
      <c r="UNI43" s="50"/>
      <c r="UNJ43" s="50"/>
      <c r="UNK43" s="50"/>
      <c r="UNL43" s="50"/>
      <c r="UNM43" s="50"/>
      <c r="UNN43" s="50"/>
      <c r="UNO43" s="50"/>
      <c r="UNP43" s="50"/>
      <c r="UNQ43" s="50"/>
      <c r="UNR43" s="50"/>
      <c r="UNS43" s="50"/>
      <c r="UNT43" s="50"/>
      <c r="UNU43" s="50"/>
      <c r="UNV43" s="50"/>
      <c r="UNW43" s="50"/>
      <c r="UNX43" s="50"/>
      <c r="UNY43" s="50"/>
      <c r="UNZ43" s="50"/>
      <c r="UOA43" s="50"/>
      <c r="UOB43" s="50"/>
      <c r="UOC43" s="50"/>
      <c r="UOD43" s="50"/>
      <c r="UOE43" s="50"/>
      <c r="UOF43" s="50"/>
      <c r="UOG43" s="50"/>
      <c r="UOH43" s="50"/>
      <c r="UOI43" s="50"/>
      <c r="UOJ43" s="50"/>
      <c r="UOK43" s="50"/>
      <c r="UOL43" s="50"/>
      <c r="UOM43" s="50"/>
      <c r="UON43" s="50"/>
      <c r="UOO43" s="50"/>
      <c r="UOP43" s="50"/>
      <c r="UOQ43" s="50"/>
      <c r="UOR43" s="50"/>
      <c r="UOS43" s="50"/>
      <c r="UOT43" s="50"/>
      <c r="UOU43" s="50"/>
      <c r="UOV43" s="50"/>
      <c r="UOW43" s="50"/>
      <c r="UOX43" s="50"/>
      <c r="UOY43" s="50"/>
      <c r="UOZ43" s="50"/>
      <c r="UPA43" s="50"/>
      <c r="UPB43" s="50"/>
      <c r="UPC43" s="50"/>
      <c r="UPD43" s="50"/>
      <c r="UPE43" s="50"/>
      <c r="UPF43" s="50"/>
      <c r="UPG43" s="50"/>
      <c r="UPH43" s="50"/>
      <c r="UPI43" s="50"/>
      <c r="UPJ43" s="50"/>
      <c r="UPK43" s="50"/>
      <c r="UPL43" s="50"/>
      <c r="UPM43" s="50"/>
      <c r="UPN43" s="50"/>
      <c r="UPO43" s="50"/>
      <c r="UPP43" s="50"/>
      <c r="UPQ43" s="50"/>
      <c r="UPR43" s="50"/>
      <c r="UPS43" s="50"/>
      <c r="UPT43" s="50"/>
      <c r="UPU43" s="50"/>
      <c r="UPV43" s="50"/>
      <c r="UPW43" s="50"/>
      <c r="UPX43" s="50"/>
      <c r="UPY43" s="50"/>
      <c r="UPZ43" s="50"/>
      <c r="UQA43" s="50"/>
      <c r="UQB43" s="50"/>
      <c r="UQC43" s="50"/>
      <c r="UQD43" s="50"/>
      <c r="UQE43" s="50"/>
      <c r="UQF43" s="50"/>
      <c r="UQG43" s="50"/>
      <c r="UQH43" s="50"/>
      <c r="UQI43" s="50"/>
      <c r="UQJ43" s="50"/>
      <c r="UQK43" s="50"/>
      <c r="UQL43" s="50"/>
      <c r="UQM43" s="50"/>
      <c r="UQN43" s="50"/>
      <c r="UQO43" s="50"/>
      <c r="UQP43" s="50"/>
      <c r="UQQ43" s="50"/>
      <c r="UQR43" s="50"/>
      <c r="UQS43" s="50"/>
      <c r="UQT43" s="50"/>
      <c r="UQU43" s="50"/>
      <c r="UQV43" s="50"/>
      <c r="UQW43" s="50"/>
      <c r="UQX43" s="50"/>
      <c r="UQY43" s="50"/>
      <c r="UQZ43" s="50"/>
      <c r="URA43" s="50"/>
      <c r="URB43" s="50"/>
      <c r="URC43" s="50"/>
      <c r="URD43" s="50"/>
      <c r="URE43" s="50"/>
      <c r="URF43" s="50"/>
      <c r="URG43" s="50"/>
      <c r="URH43" s="50"/>
      <c r="URI43" s="50"/>
      <c r="URJ43" s="50"/>
      <c r="URK43" s="50"/>
      <c r="URL43" s="50"/>
      <c r="URM43" s="50"/>
      <c r="URN43" s="50"/>
      <c r="URO43" s="50"/>
      <c r="URP43" s="50"/>
      <c r="URQ43" s="50"/>
      <c r="URR43" s="50"/>
      <c r="URS43" s="50"/>
      <c r="URT43" s="50"/>
      <c r="URU43" s="50"/>
      <c r="URV43" s="50"/>
      <c r="URW43" s="50"/>
      <c r="URX43" s="50"/>
      <c r="URY43" s="50"/>
      <c r="URZ43" s="50"/>
      <c r="USA43" s="50"/>
      <c r="USB43" s="50"/>
      <c r="USC43" s="50"/>
      <c r="USD43" s="50"/>
      <c r="USE43" s="50"/>
      <c r="USF43" s="50"/>
      <c r="USG43" s="50"/>
      <c r="USH43" s="50"/>
      <c r="USI43" s="50"/>
      <c r="USJ43" s="50"/>
      <c r="USK43" s="50"/>
      <c r="USL43" s="50"/>
      <c r="USM43" s="50"/>
      <c r="USN43" s="50"/>
      <c r="USO43" s="50"/>
      <c r="USP43" s="50"/>
      <c r="USQ43" s="50"/>
      <c r="USR43" s="50"/>
      <c r="USS43" s="50"/>
      <c r="UST43" s="50"/>
      <c r="USU43" s="50"/>
      <c r="USV43" s="50"/>
      <c r="USW43" s="50"/>
      <c r="USX43" s="50"/>
      <c r="USY43" s="50"/>
      <c r="USZ43" s="50"/>
      <c r="UTA43" s="50"/>
      <c r="UTB43" s="50"/>
      <c r="UTC43" s="50"/>
      <c r="UTD43" s="50"/>
      <c r="UTE43" s="50"/>
      <c r="UTF43" s="50"/>
      <c r="UTG43" s="50"/>
      <c r="UTH43" s="50"/>
      <c r="UTI43" s="50"/>
      <c r="UTJ43" s="50"/>
      <c r="UTK43" s="50"/>
      <c r="UTL43" s="50"/>
      <c r="UTM43" s="50"/>
      <c r="UTN43" s="50"/>
      <c r="UTO43" s="50"/>
      <c r="UTP43" s="50"/>
      <c r="UTQ43" s="50"/>
      <c r="UTR43" s="50"/>
      <c r="UTS43" s="50"/>
      <c r="UTT43" s="50"/>
      <c r="UTU43" s="50"/>
      <c r="UTV43" s="50"/>
      <c r="UTW43" s="50"/>
      <c r="UTX43" s="50"/>
      <c r="UTY43" s="50"/>
      <c r="UTZ43" s="50"/>
      <c r="UUA43" s="50"/>
      <c r="UUB43" s="50"/>
      <c r="UUC43" s="50"/>
      <c r="UUD43" s="50"/>
      <c r="UUE43" s="50"/>
      <c r="UUF43" s="50"/>
      <c r="UUG43" s="50"/>
      <c r="UUH43" s="50"/>
      <c r="UUI43" s="50"/>
      <c r="UUJ43" s="50"/>
      <c r="UUK43" s="50"/>
      <c r="UUL43" s="50"/>
      <c r="UUM43" s="50"/>
      <c r="UUN43" s="50"/>
      <c r="UUO43" s="50"/>
      <c r="UUP43" s="50"/>
      <c r="UUQ43" s="50"/>
      <c r="UUR43" s="50"/>
      <c r="UUS43" s="50"/>
      <c r="UUT43" s="50"/>
      <c r="UUU43" s="50"/>
      <c r="UUV43" s="50"/>
      <c r="UUW43" s="50"/>
      <c r="UUX43" s="50"/>
      <c r="UUY43" s="50"/>
      <c r="UUZ43" s="50"/>
      <c r="UVA43" s="50"/>
      <c r="UVB43" s="50"/>
      <c r="UVC43" s="50"/>
      <c r="UVD43" s="50"/>
      <c r="UVE43" s="50"/>
      <c r="UVF43" s="50"/>
      <c r="UVG43" s="50"/>
      <c r="UVH43" s="50"/>
      <c r="UVI43" s="50"/>
      <c r="UVJ43" s="50"/>
      <c r="UVK43" s="50"/>
      <c r="UVL43" s="50"/>
      <c r="UVM43" s="50"/>
      <c r="UVN43" s="50"/>
      <c r="UVO43" s="50"/>
      <c r="UVP43" s="50"/>
      <c r="UVQ43" s="50"/>
      <c r="UVR43" s="50"/>
      <c r="UVS43" s="50"/>
      <c r="UVT43" s="50"/>
      <c r="UVU43" s="50"/>
      <c r="UVV43" s="50"/>
      <c r="UVW43" s="50"/>
      <c r="UVX43" s="50"/>
      <c r="UVY43" s="50"/>
      <c r="UVZ43" s="50"/>
      <c r="UWA43" s="50"/>
      <c r="UWB43" s="50"/>
      <c r="UWC43" s="50"/>
      <c r="UWD43" s="50"/>
      <c r="UWE43" s="50"/>
      <c r="UWF43" s="50"/>
      <c r="UWG43" s="50"/>
      <c r="UWH43" s="50"/>
      <c r="UWI43" s="50"/>
      <c r="UWJ43" s="50"/>
      <c r="UWK43" s="50"/>
      <c r="UWL43" s="50"/>
      <c r="UWM43" s="50"/>
      <c r="UWN43" s="50"/>
      <c r="UWO43" s="50"/>
      <c r="UWP43" s="50"/>
      <c r="UWQ43" s="50"/>
      <c r="UWR43" s="50"/>
      <c r="UWS43" s="50"/>
      <c r="UWT43" s="50"/>
      <c r="UWU43" s="50"/>
      <c r="UWV43" s="50"/>
      <c r="UWW43" s="50"/>
      <c r="UWX43" s="50"/>
      <c r="UWY43" s="50"/>
      <c r="UWZ43" s="50"/>
      <c r="UXA43" s="50"/>
      <c r="UXB43" s="50"/>
      <c r="UXC43" s="50"/>
      <c r="UXD43" s="50"/>
      <c r="UXE43" s="50"/>
      <c r="UXF43" s="50"/>
      <c r="UXG43" s="50"/>
      <c r="UXH43" s="50"/>
      <c r="UXI43" s="50"/>
      <c r="UXJ43" s="50"/>
      <c r="UXK43" s="50"/>
      <c r="UXL43" s="50"/>
      <c r="UXM43" s="50"/>
      <c r="UXN43" s="50"/>
      <c r="UXO43" s="50"/>
      <c r="UXP43" s="50"/>
      <c r="UXQ43" s="50"/>
      <c r="UXR43" s="50"/>
      <c r="UXS43" s="50"/>
      <c r="UXT43" s="50"/>
      <c r="UXU43" s="50"/>
      <c r="UXV43" s="50"/>
      <c r="UXW43" s="50"/>
      <c r="UXX43" s="50"/>
      <c r="UXY43" s="50"/>
      <c r="UXZ43" s="50"/>
      <c r="UYA43" s="50"/>
      <c r="UYB43" s="50"/>
      <c r="UYC43" s="50"/>
      <c r="UYD43" s="50"/>
      <c r="UYE43" s="50"/>
      <c r="UYF43" s="50"/>
      <c r="UYG43" s="50"/>
      <c r="UYH43" s="50"/>
      <c r="UYI43" s="50"/>
      <c r="UYJ43" s="50"/>
      <c r="UYK43" s="50"/>
      <c r="UYL43" s="50"/>
      <c r="UYM43" s="50"/>
      <c r="UYN43" s="50"/>
      <c r="UYO43" s="50"/>
      <c r="UYP43" s="50"/>
      <c r="UYQ43" s="50"/>
      <c r="UYR43" s="50"/>
      <c r="UYS43" s="50"/>
      <c r="UYT43" s="50"/>
      <c r="UYU43" s="50"/>
      <c r="UYV43" s="50"/>
      <c r="UYW43" s="50"/>
      <c r="UYX43" s="50"/>
      <c r="UYY43" s="50"/>
      <c r="UYZ43" s="50"/>
      <c r="UZA43" s="50"/>
      <c r="UZB43" s="50"/>
      <c r="UZC43" s="50"/>
      <c r="UZD43" s="50"/>
      <c r="UZE43" s="50"/>
      <c r="UZF43" s="50"/>
      <c r="UZG43" s="50"/>
      <c r="UZH43" s="50"/>
      <c r="UZI43" s="50"/>
      <c r="UZJ43" s="50"/>
      <c r="UZK43" s="50"/>
      <c r="UZL43" s="50"/>
      <c r="UZM43" s="50"/>
      <c r="UZN43" s="50"/>
      <c r="UZO43" s="50"/>
      <c r="UZP43" s="50"/>
      <c r="UZQ43" s="50"/>
      <c r="UZR43" s="50"/>
      <c r="UZS43" s="50"/>
      <c r="UZT43" s="50"/>
      <c r="UZU43" s="50"/>
      <c r="UZV43" s="50"/>
      <c r="UZW43" s="50"/>
      <c r="UZX43" s="50"/>
      <c r="UZY43" s="50"/>
      <c r="UZZ43" s="50"/>
      <c r="VAA43" s="50"/>
      <c r="VAB43" s="50"/>
      <c r="VAC43" s="50"/>
      <c r="VAD43" s="50"/>
      <c r="VAE43" s="50"/>
      <c r="VAF43" s="50"/>
      <c r="VAG43" s="50"/>
      <c r="VAH43" s="50"/>
      <c r="VAI43" s="50"/>
      <c r="VAJ43" s="50"/>
      <c r="VAK43" s="50"/>
      <c r="VAL43" s="50"/>
      <c r="VAM43" s="50"/>
      <c r="VAN43" s="50"/>
      <c r="VAO43" s="50"/>
      <c r="VAP43" s="50"/>
      <c r="VAQ43" s="50"/>
      <c r="VAR43" s="50"/>
      <c r="VAS43" s="50"/>
      <c r="VAT43" s="50"/>
      <c r="VAU43" s="50"/>
      <c r="VAV43" s="50"/>
      <c r="VAW43" s="50"/>
      <c r="VAX43" s="50"/>
      <c r="VAY43" s="50"/>
      <c r="VAZ43" s="50"/>
      <c r="VBA43" s="50"/>
      <c r="VBB43" s="50"/>
      <c r="VBC43" s="50"/>
      <c r="VBD43" s="50"/>
      <c r="VBE43" s="50"/>
      <c r="VBF43" s="50"/>
      <c r="VBG43" s="50"/>
      <c r="VBH43" s="50"/>
      <c r="VBI43" s="50"/>
      <c r="VBJ43" s="50"/>
      <c r="VBK43" s="50"/>
      <c r="VBL43" s="50"/>
      <c r="VBM43" s="50"/>
      <c r="VBN43" s="50"/>
      <c r="VBO43" s="50"/>
      <c r="VBP43" s="50"/>
      <c r="VBQ43" s="50"/>
      <c r="VBR43" s="50"/>
      <c r="VBS43" s="50"/>
      <c r="VBT43" s="50"/>
      <c r="VBU43" s="50"/>
      <c r="VBV43" s="50"/>
      <c r="VBW43" s="50"/>
      <c r="VBX43" s="50"/>
      <c r="VBY43" s="50"/>
      <c r="VBZ43" s="50"/>
      <c r="VCA43" s="50"/>
      <c r="VCB43" s="50"/>
      <c r="VCC43" s="50"/>
      <c r="VCD43" s="50"/>
      <c r="VCE43" s="50"/>
      <c r="VCF43" s="50"/>
      <c r="VCG43" s="50"/>
      <c r="VCH43" s="50"/>
      <c r="VCI43" s="50"/>
      <c r="VCJ43" s="50"/>
      <c r="VCK43" s="50"/>
      <c r="VCL43" s="50"/>
      <c r="VCM43" s="50"/>
      <c r="VCN43" s="50"/>
      <c r="VCO43" s="50"/>
      <c r="VCP43" s="50"/>
      <c r="VCQ43" s="50"/>
      <c r="VCR43" s="50"/>
      <c r="VCS43" s="50"/>
      <c r="VCT43" s="50"/>
      <c r="VCU43" s="50"/>
      <c r="VCV43" s="50"/>
      <c r="VCW43" s="50"/>
      <c r="VCX43" s="50"/>
      <c r="VCY43" s="50"/>
      <c r="VCZ43" s="50"/>
      <c r="VDA43" s="50"/>
      <c r="VDB43" s="50"/>
      <c r="VDC43" s="50"/>
      <c r="VDD43" s="50"/>
      <c r="VDE43" s="50"/>
      <c r="VDF43" s="50"/>
      <c r="VDG43" s="50"/>
      <c r="VDH43" s="50"/>
      <c r="VDI43" s="50"/>
      <c r="VDJ43" s="50"/>
      <c r="VDK43" s="50"/>
      <c r="VDL43" s="50"/>
      <c r="VDM43" s="50"/>
      <c r="VDN43" s="50"/>
      <c r="VDO43" s="50"/>
      <c r="VDP43" s="50"/>
      <c r="VDQ43" s="50"/>
      <c r="VDR43" s="50"/>
      <c r="VDS43" s="50"/>
      <c r="VDT43" s="50"/>
      <c r="VDU43" s="50"/>
      <c r="VDV43" s="50"/>
      <c r="VDW43" s="50"/>
      <c r="VDX43" s="50"/>
      <c r="VDY43" s="50"/>
      <c r="VDZ43" s="50"/>
      <c r="VEA43" s="50"/>
      <c r="VEB43" s="50"/>
      <c r="VEC43" s="50"/>
      <c r="VED43" s="50"/>
      <c r="VEE43" s="50"/>
      <c r="VEF43" s="50"/>
      <c r="VEG43" s="50"/>
      <c r="VEH43" s="50"/>
      <c r="VEI43" s="50"/>
      <c r="VEJ43" s="50"/>
      <c r="VEK43" s="50"/>
      <c r="VEL43" s="50"/>
      <c r="VEM43" s="50"/>
      <c r="VEN43" s="50"/>
      <c r="VEO43" s="50"/>
      <c r="VEP43" s="50"/>
      <c r="VEQ43" s="50"/>
      <c r="VER43" s="50"/>
      <c r="VES43" s="50"/>
      <c r="VET43" s="50"/>
      <c r="VEU43" s="50"/>
      <c r="VEV43" s="50"/>
      <c r="VEW43" s="50"/>
      <c r="VEX43" s="50"/>
      <c r="VEY43" s="50"/>
      <c r="VEZ43" s="50"/>
      <c r="VFA43" s="50"/>
      <c r="VFB43" s="50"/>
      <c r="VFC43" s="50"/>
      <c r="VFD43" s="50"/>
      <c r="VFE43" s="50"/>
      <c r="VFF43" s="50"/>
      <c r="VFG43" s="50"/>
      <c r="VFH43" s="50"/>
      <c r="VFI43" s="50"/>
      <c r="VFJ43" s="50"/>
      <c r="VFK43" s="50"/>
      <c r="VFL43" s="50"/>
      <c r="VFM43" s="50"/>
      <c r="VFN43" s="50"/>
      <c r="VFO43" s="50"/>
      <c r="VFP43" s="50"/>
      <c r="VFQ43" s="50"/>
      <c r="VFR43" s="50"/>
      <c r="VFS43" s="50"/>
      <c r="VFT43" s="50"/>
      <c r="VFU43" s="50"/>
      <c r="VFV43" s="50"/>
      <c r="VFW43" s="50"/>
      <c r="VFX43" s="50"/>
      <c r="VFY43" s="50"/>
      <c r="VFZ43" s="50"/>
      <c r="VGA43" s="50"/>
      <c r="VGB43" s="50"/>
      <c r="VGC43" s="50"/>
      <c r="VGD43" s="50"/>
      <c r="VGE43" s="50"/>
      <c r="VGF43" s="50"/>
      <c r="VGG43" s="50"/>
      <c r="VGH43" s="50"/>
      <c r="VGI43" s="50"/>
      <c r="VGJ43" s="50"/>
      <c r="VGK43" s="50"/>
      <c r="VGL43" s="50"/>
      <c r="VGM43" s="50"/>
      <c r="VGN43" s="50"/>
      <c r="VGO43" s="50"/>
      <c r="VGP43" s="50"/>
      <c r="VGQ43" s="50"/>
      <c r="VGR43" s="50"/>
      <c r="VGS43" s="50"/>
      <c r="VGT43" s="50"/>
      <c r="VGU43" s="50"/>
      <c r="VGV43" s="50"/>
      <c r="VGW43" s="50"/>
      <c r="VGX43" s="50"/>
      <c r="VGY43" s="50"/>
      <c r="VGZ43" s="50"/>
      <c r="VHA43" s="50"/>
      <c r="VHB43" s="50"/>
      <c r="VHC43" s="50"/>
      <c r="VHD43" s="50"/>
      <c r="VHE43" s="50"/>
      <c r="VHF43" s="50"/>
      <c r="VHG43" s="50"/>
      <c r="VHH43" s="50"/>
      <c r="VHI43" s="50"/>
      <c r="VHJ43" s="50"/>
      <c r="VHK43" s="50"/>
      <c r="VHL43" s="50"/>
      <c r="VHM43" s="50"/>
      <c r="VHN43" s="50"/>
      <c r="VHO43" s="50"/>
      <c r="VHP43" s="50"/>
      <c r="VHQ43" s="50"/>
      <c r="VHR43" s="50"/>
      <c r="VHS43" s="50"/>
      <c r="VHT43" s="50"/>
      <c r="VHU43" s="50"/>
      <c r="VHV43" s="50"/>
      <c r="VHW43" s="50"/>
      <c r="VHX43" s="50"/>
      <c r="VHY43" s="50"/>
      <c r="VHZ43" s="50"/>
      <c r="VIA43" s="50"/>
      <c r="VIB43" s="50"/>
      <c r="VIC43" s="50"/>
      <c r="VID43" s="50"/>
      <c r="VIE43" s="50"/>
      <c r="VIF43" s="50"/>
      <c r="VIG43" s="50"/>
      <c r="VIH43" s="50"/>
      <c r="VII43" s="50"/>
      <c r="VIJ43" s="50"/>
      <c r="VIK43" s="50"/>
      <c r="VIL43" s="50"/>
      <c r="VIM43" s="50"/>
      <c r="VIN43" s="50"/>
      <c r="VIO43" s="50"/>
      <c r="VIP43" s="50"/>
      <c r="VIQ43" s="50"/>
      <c r="VIR43" s="50"/>
      <c r="VIS43" s="50"/>
      <c r="VIT43" s="50"/>
      <c r="VIU43" s="50"/>
      <c r="VIV43" s="50"/>
      <c r="VIW43" s="50"/>
      <c r="VIX43" s="50"/>
      <c r="VIY43" s="50"/>
      <c r="VIZ43" s="50"/>
      <c r="VJA43" s="50"/>
      <c r="VJB43" s="50"/>
      <c r="VJC43" s="50"/>
      <c r="VJD43" s="50"/>
      <c r="VJE43" s="50"/>
      <c r="VJF43" s="50"/>
      <c r="VJG43" s="50"/>
      <c r="VJH43" s="50"/>
      <c r="VJI43" s="50"/>
      <c r="VJJ43" s="50"/>
      <c r="VJK43" s="50"/>
      <c r="VJL43" s="50"/>
      <c r="VJM43" s="50"/>
      <c r="VJN43" s="50"/>
      <c r="VJO43" s="50"/>
      <c r="VJP43" s="50"/>
      <c r="VJQ43" s="50"/>
      <c r="VJR43" s="50"/>
      <c r="VJS43" s="50"/>
      <c r="VJT43" s="50"/>
      <c r="VJU43" s="50"/>
      <c r="VJV43" s="50"/>
      <c r="VJW43" s="50"/>
      <c r="VJX43" s="50"/>
      <c r="VJY43" s="50"/>
      <c r="VJZ43" s="50"/>
      <c r="VKA43" s="50"/>
      <c r="VKB43" s="50"/>
      <c r="VKC43" s="50"/>
      <c r="VKD43" s="50"/>
      <c r="VKE43" s="50"/>
      <c r="VKF43" s="50"/>
      <c r="VKG43" s="50"/>
      <c r="VKH43" s="50"/>
      <c r="VKI43" s="50"/>
      <c r="VKJ43" s="50"/>
      <c r="VKK43" s="50"/>
      <c r="VKL43" s="50"/>
      <c r="VKM43" s="50"/>
      <c r="VKN43" s="50"/>
      <c r="VKO43" s="50"/>
      <c r="VKP43" s="50"/>
      <c r="VKQ43" s="50"/>
      <c r="VKR43" s="50"/>
      <c r="VKS43" s="50"/>
      <c r="VKT43" s="50"/>
      <c r="VKU43" s="50"/>
      <c r="VKV43" s="50"/>
      <c r="VKW43" s="50"/>
      <c r="VKX43" s="50"/>
      <c r="VKY43" s="50"/>
      <c r="VKZ43" s="50"/>
      <c r="VLA43" s="50"/>
      <c r="VLB43" s="50"/>
      <c r="VLC43" s="50"/>
      <c r="VLD43" s="50"/>
      <c r="VLE43" s="50"/>
      <c r="VLF43" s="50"/>
      <c r="VLG43" s="50"/>
      <c r="VLH43" s="50"/>
      <c r="VLI43" s="50"/>
      <c r="VLJ43" s="50"/>
      <c r="VLK43" s="50"/>
      <c r="VLL43" s="50"/>
      <c r="VLM43" s="50"/>
      <c r="VLN43" s="50"/>
      <c r="VLO43" s="50"/>
      <c r="VLP43" s="50"/>
      <c r="VLQ43" s="50"/>
      <c r="VLR43" s="50"/>
      <c r="VLS43" s="50"/>
      <c r="VLT43" s="50"/>
      <c r="VLU43" s="50"/>
      <c r="VLV43" s="50"/>
      <c r="VLW43" s="50"/>
      <c r="VLX43" s="50"/>
      <c r="VLY43" s="50"/>
      <c r="VLZ43" s="50"/>
      <c r="VMA43" s="50"/>
      <c r="VMB43" s="50"/>
      <c r="VMC43" s="50"/>
      <c r="VMD43" s="50"/>
      <c r="VME43" s="50"/>
      <c r="VMF43" s="50"/>
      <c r="VMG43" s="50"/>
      <c r="VMH43" s="50"/>
      <c r="VMI43" s="50"/>
      <c r="VMJ43" s="50"/>
      <c r="VMK43" s="50"/>
      <c r="VML43" s="50"/>
      <c r="VMM43" s="50"/>
      <c r="VMN43" s="50"/>
      <c r="VMO43" s="50"/>
      <c r="VMP43" s="50"/>
      <c r="VMQ43" s="50"/>
      <c r="VMR43" s="50"/>
      <c r="VMS43" s="50"/>
      <c r="VMT43" s="50"/>
      <c r="VMU43" s="50"/>
      <c r="VMV43" s="50"/>
      <c r="VMW43" s="50"/>
      <c r="VMX43" s="50"/>
      <c r="VMY43" s="50"/>
      <c r="VMZ43" s="50"/>
      <c r="VNA43" s="50"/>
      <c r="VNB43" s="50"/>
      <c r="VNC43" s="50"/>
      <c r="VND43" s="50"/>
      <c r="VNE43" s="50"/>
      <c r="VNF43" s="50"/>
      <c r="VNG43" s="50"/>
      <c r="VNH43" s="50"/>
      <c r="VNI43" s="50"/>
      <c r="VNJ43" s="50"/>
      <c r="VNK43" s="50"/>
      <c r="VNL43" s="50"/>
      <c r="VNM43" s="50"/>
      <c r="VNN43" s="50"/>
      <c r="VNO43" s="50"/>
      <c r="VNP43" s="50"/>
      <c r="VNQ43" s="50"/>
      <c r="VNR43" s="50"/>
      <c r="VNS43" s="50"/>
      <c r="VNT43" s="50"/>
      <c r="VNU43" s="50"/>
      <c r="VNV43" s="50"/>
      <c r="VNW43" s="50"/>
      <c r="VNX43" s="50"/>
      <c r="VNY43" s="50"/>
      <c r="VNZ43" s="50"/>
      <c r="VOA43" s="50"/>
      <c r="VOB43" s="50"/>
      <c r="VOC43" s="50"/>
      <c r="VOD43" s="50"/>
      <c r="VOE43" s="50"/>
      <c r="VOF43" s="50"/>
      <c r="VOG43" s="50"/>
      <c r="VOH43" s="50"/>
      <c r="VOI43" s="50"/>
      <c r="VOJ43" s="50"/>
      <c r="VOK43" s="50"/>
      <c r="VOL43" s="50"/>
      <c r="VOM43" s="50"/>
      <c r="VON43" s="50"/>
      <c r="VOO43" s="50"/>
      <c r="VOP43" s="50"/>
      <c r="VOQ43" s="50"/>
      <c r="VOR43" s="50"/>
      <c r="VOS43" s="50"/>
      <c r="VOT43" s="50"/>
      <c r="VOU43" s="50"/>
      <c r="VOV43" s="50"/>
      <c r="VOW43" s="50"/>
      <c r="VOX43" s="50"/>
      <c r="VOY43" s="50"/>
      <c r="VOZ43" s="50"/>
      <c r="VPA43" s="50"/>
      <c r="VPB43" s="50"/>
      <c r="VPC43" s="50"/>
      <c r="VPD43" s="50"/>
      <c r="VPE43" s="50"/>
      <c r="VPF43" s="50"/>
      <c r="VPG43" s="50"/>
      <c r="VPH43" s="50"/>
      <c r="VPI43" s="50"/>
      <c r="VPJ43" s="50"/>
      <c r="VPK43" s="50"/>
      <c r="VPL43" s="50"/>
      <c r="VPM43" s="50"/>
      <c r="VPN43" s="50"/>
      <c r="VPO43" s="50"/>
      <c r="VPP43" s="50"/>
      <c r="VPQ43" s="50"/>
      <c r="VPR43" s="50"/>
      <c r="VPS43" s="50"/>
      <c r="VPT43" s="50"/>
      <c r="VPU43" s="50"/>
      <c r="VPV43" s="50"/>
      <c r="VPW43" s="50"/>
      <c r="VPX43" s="50"/>
      <c r="VPY43" s="50"/>
      <c r="VPZ43" s="50"/>
      <c r="VQA43" s="50"/>
      <c r="VQB43" s="50"/>
      <c r="VQC43" s="50"/>
      <c r="VQD43" s="50"/>
      <c r="VQE43" s="50"/>
      <c r="VQF43" s="50"/>
      <c r="VQG43" s="50"/>
      <c r="VQH43" s="50"/>
      <c r="VQI43" s="50"/>
      <c r="VQJ43" s="50"/>
      <c r="VQK43" s="50"/>
      <c r="VQL43" s="50"/>
      <c r="VQM43" s="50"/>
      <c r="VQN43" s="50"/>
      <c r="VQO43" s="50"/>
      <c r="VQP43" s="50"/>
      <c r="VQQ43" s="50"/>
      <c r="VQR43" s="50"/>
      <c r="VQS43" s="50"/>
      <c r="VQT43" s="50"/>
      <c r="VQU43" s="50"/>
      <c r="VQV43" s="50"/>
      <c r="VQW43" s="50"/>
      <c r="VQX43" s="50"/>
      <c r="VQY43" s="50"/>
      <c r="VQZ43" s="50"/>
      <c r="VRA43" s="50"/>
      <c r="VRB43" s="50"/>
      <c r="VRC43" s="50"/>
      <c r="VRD43" s="50"/>
      <c r="VRE43" s="50"/>
      <c r="VRF43" s="50"/>
      <c r="VRG43" s="50"/>
      <c r="VRH43" s="50"/>
      <c r="VRI43" s="50"/>
      <c r="VRJ43" s="50"/>
      <c r="VRK43" s="50"/>
      <c r="VRL43" s="50"/>
      <c r="VRM43" s="50"/>
      <c r="VRN43" s="50"/>
      <c r="VRO43" s="50"/>
      <c r="VRP43" s="50"/>
      <c r="VRQ43" s="50"/>
      <c r="VRR43" s="50"/>
      <c r="VRS43" s="50"/>
      <c r="VRT43" s="50"/>
      <c r="VRU43" s="50"/>
      <c r="VRV43" s="50"/>
      <c r="VRW43" s="50"/>
      <c r="VRX43" s="50"/>
      <c r="VRY43" s="50"/>
      <c r="VRZ43" s="50"/>
      <c r="VSA43" s="50"/>
      <c r="VSB43" s="50"/>
      <c r="VSC43" s="50"/>
      <c r="VSD43" s="50"/>
      <c r="VSE43" s="50"/>
      <c r="VSF43" s="50"/>
      <c r="VSG43" s="50"/>
      <c r="VSH43" s="50"/>
      <c r="VSI43" s="50"/>
      <c r="VSJ43" s="50"/>
      <c r="VSK43" s="50"/>
      <c r="VSL43" s="50"/>
      <c r="VSM43" s="50"/>
      <c r="VSN43" s="50"/>
      <c r="VSO43" s="50"/>
      <c r="VSP43" s="50"/>
      <c r="VSQ43" s="50"/>
      <c r="VSR43" s="50"/>
      <c r="VSS43" s="50"/>
      <c r="VST43" s="50"/>
      <c r="VSU43" s="50"/>
      <c r="VSV43" s="50"/>
      <c r="VSW43" s="50"/>
      <c r="VSX43" s="50"/>
      <c r="VSY43" s="50"/>
      <c r="VSZ43" s="50"/>
      <c r="VTA43" s="50"/>
      <c r="VTB43" s="50"/>
      <c r="VTC43" s="50"/>
      <c r="VTD43" s="50"/>
      <c r="VTE43" s="50"/>
      <c r="VTF43" s="50"/>
      <c r="VTG43" s="50"/>
      <c r="VTH43" s="50"/>
      <c r="VTI43" s="50"/>
      <c r="VTJ43" s="50"/>
      <c r="VTK43" s="50"/>
      <c r="VTL43" s="50"/>
      <c r="VTM43" s="50"/>
      <c r="VTN43" s="50"/>
      <c r="VTO43" s="50"/>
      <c r="VTP43" s="50"/>
      <c r="VTQ43" s="50"/>
      <c r="VTR43" s="50"/>
      <c r="VTS43" s="50"/>
      <c r="VTT43" s="50"/>
      <c r="VTU43" s="50"/>
      <c r="VTV43" s="50"/>
      <c r="VTW43" s="50"/>
      <c r="VTX43" s="50"/>
      <c r="VTY43" s="50"/>
      <c r="VTZ43" s="50"/>
      <c r="VUA43" s="50"/>
      <c r="VUB43" s="50"/>
      <c r="VUC43" s="50"/>
      <c r="VUD43" s="50"/>
      <c r="VUE43" s="50"/>
      <c r="VUF43" s="50"/>
      <c r="VUG43" s="50"/>
      <c r="VUH43" s="50"/>
      <c r="VUI43" s="50"/>
      <c r="VUJ43" s="50"/>
      <c r="VUK43" s="50"/>
      <c r="VUL43" s="50"/>
      <c r="VUM43" s="50"/>
      <c r="VUN43" s="50"/>
      <c r="VUO43" s="50"/>
      <c r="VUP43" s="50"/>
      <c r="VUQ43" s="50"/>
      <c r="VUR43" s="50"/>
      <c r="VUS43" s="50"/>
      <c r="VUT43" s="50"/>
      <c r="VUU43" s="50"/>
      <c r="VUV43" s="50"/>
      <c r="VUW43" s="50"/>
      <c r="VUX43" s="50"/>
      <c r="VUY43" s="50"/>
      <c r="VUZ43" s="50"/>
      <c r="VVA43" s="50"/>
      <c r="VVB43" s="50"/>
      <c r="VVC43" s="50"/>
      <c r="VVD43" s="50"/>
      <c r="VVE43" s="50"/>
      <c r="VVF43" s="50"/>
      <c r="VVG43" s="50"/>
      <c r="VVH43" s="50"/>
      <c r="VVI43" s="50"/>
      <c r="VVJ43" s="50"/>
      <c r="VVK43" s="50"/>
      <c r="VVL43" s="50"/>
      <c r="VVM43" s="50"/>
      <c r="VVN43" s="50"/>
      <c r="VVO43" s="50"/>
      <c r="VVP43" s="50"/>
      <c r="VVQ43" s="50"/>
      <c r="VVR43" s="50"/>
      <c r="VVS43" s="50"/>
      <c r="VVT43" s="50"/>
      <c r="VVU43" s="50"/>
      <c r="VVV43" s="50"/>
      <c r="VVW43" s="50"/>
      <c r="VVX43" s="50"/>
      <c r="VVY43" s="50"/>
      <c r="VVZ43" s="50"/>
      <c r="VWA43" s="50"/>
      <c r="VWB43" s="50"/>
      <c r="VWC43" s="50"/>
      <c r="VWD43" s="50"/>
      <c r="VWE43" s="50"/>
      <c r="VWF43" s="50"/>
      <c r="VWG43" s="50"/>
      <c r="VWH43" s="50"/>
      <c r="VWI43" s="50"/>
      <c r="VWJ43" s="50"/>
      <c r="VWK43" s="50"/>
      <c r="VWL43" s="50"/>
      <c r="VWM43" s="50"/>
      <c r="VWN43" s="50"/>
      <c r="VWO43" s="50"/>
      <c r="VWP43" s="50"/>
      <c r="VWQ43" s="50"/>
      <c r="VWR43" s="50"/>
      <c r="VWS43" s="50"/>
      <c r="VWT43" s="50"/>
      <c r="VWU43" s="50"/>
      <c r="VWV43" s="50"/>
      <c r="VWW43" s="50"/>
      <c r="VWX43" s="50"/>
      <c r="VWY43" s="50"/>
      <c r="VWZ43" s="50"/>
      <c r="VXA43" s="50"/>
      <c r="VXB43" s="50"/>
      <c r="VXC43" s="50"/>
      <c r="VXD43" s="50"/>
      <c r="VXE43" s="50"/>
      <c r="VXF43" s="50"/>
      <c r="VXG43" s="50"/>
      <c r="VXH43" s="50"/>
      <c r="VXI43" s="50"/>
      <c r="VXJ43" s="50"/>
      <c r="VXK43" s="50"/>
      <c r="VXL43" s="50"/>
      <c r="VXM43" s="50"/>
      <c r="VXN43" s="50"/>
      <c r="VXO43" s="50"/>
      <c r="VXP43" s="50"/>
      <c r="VXQ43" s="50"/>
      <c r="VXR43" s="50"/>
      <c r="VXS43" s="50"/>
      <c r="VXT43" s="50"/>
      <c r="VXU43" s="50"/>
      <c r="VXV43" s="50"/>
      <c r="VXW43" s="50"/>
      <c r="VXX43" s="50"/>
      <c r="VXY43" s="50"/>
      <c r="VXZ43" s="50"/>
      <c r="VYA43" s="50"/>
      <c r="VYB43" s="50"/>
      <c r="VYC43" s="50"/>
      <c r="VYD43" s="50"/>
      <c r="VYE43" s="50"/>
      <c r="VYF43" s="50"/>
      <c r="VYG43" s="50"/>
      <c r="VYH43" s="50"/>
      <c r="VYI43" s="50"/>
      <c r="VYJ43" s="50"/>
      <c r="VYK43" s="50"/>
      <c r="VYL43" s="50"/>
      <c r="VYM43" s="50"/>
      <c r="VYN43" s="50"/>
      <c r="VYO43" s="50"/>
      <c r="VYP43" s="50"/>
      <c r="VYQ43" s="50"/>
      <c r="VYR43" s="50"/>
      <c r="VYS43" s="50"/>
      <c r="VYT43" s="50"/>
      <c r="VYU43" s="50"/>
      <c r="VYV43" s="50"/>
      <c r="VYW43" s="50"/>
      <c r="VYX43" s="50"/>
      <c r="VYY43" s="50"/>
      <c r="VYZ43" s="50"/>
      <c r="VZA43" s="50"/>
      <c r="VZB43" s="50"/>
      <c r="VZC43" s="50"/>
      <c r="VZD43" s="50"/>
      <c r="VZE43" s="50"/>
      <c r="VZF43" s="50"/>
      <c r="VZG43" s="50"/>
      <c r="VZH43" s="50"/>
      <c r="VZI43" s="50"/>
      <c r="VZJ43" s="50"/>
      <c r="VZK43" s="50"/>
      <c r="VZL43" s="50"/>
      <c r="VZM43" s="50"/>
      <c r="VZN43" s="50"/>
      <c r="VZO43" s="50"/>
      <c r="VZP43" s="50"/>
      <c r="VZQ43" s="50"/>
      <c r="VZR43" s="50"/>
      <c r="VZS43" s="50"/>
      <c r="VZT43" s="50"/>
      <c r="VZU43" s="50"/>
      <c r="VZV43" s="50"/>
      <c r="VZW43" s="50"/>
      <c r="VZX43" s="50"/>
      <c r="VZY43" s="50"/>
      <c r="VZZ43" s="50"/>
      <c r="WAA43" s="50"/>
      <c r="WAB43" s="50"/>
      <c r="WAC43" s="50"/>
      <c r="WAD43" s="50"/>
      <c r="WAE43" s="50"/>
      <c r="WAF43" s="50"/>
      <c r="WAG43" s="50"/>
      <c r="WAH43" s="50"/>
      <c r="WAI43" s="50"/>
      <c r="WAJ43" s="50"/>
      <c r="WAK43" s="50"/>
      <c r="WAL43" s="50"/>
      <c r="WAM43" s="50"/>
      <c r="WAN43" s="50"/>
      <c r="WAO43" s="50"/>
      <c r="WAP43" s="50"/>
      <c r="WAQ43" s="50"/>
      <c r="WAR43" s="50"/>
      <c r="WAS43" s="50"/>
      <c r="WAT43" s="50"/>
      <c r="WAU43" s="50"/>
      <c r="WAV43" s="50"/>
      <c r="WAW43" s="50"/>
      <c r="WAX43" s="50"/>
      <c r="WAY43" s="50"/>
      <c r="WAZ43" s="50"/>
      <c r="WBA43" s="50"/>
      <c r="WBB43" s="50"/>
      <c r="WBC43" s="50"/>
      <c r="WBD43" s="50"/>
      <c r="WBE43" s="50"/>
      <c r="WBF43" s="50"/>
      <c r="WBG43" s="50"/>
      <c r="WBH43" s="50"/>
      <c r="WBI43" s="50"/>
      <c r="WBJ43" s="50"/>
      <c r="WBK43" s="50"/>
      <c r="WBL43" s="50"/>
      <c r="WBM43" s="50"/>
      <c r="WBN43" s="50"/>
      <c r="WBO43" s="50"/>
      <c r="WBP43" s="50"/>
      <c r="WBQ43" s="50"/>
      <c r="WBR43" s="50"/>
      <c r="WBS43" s="50"/>
      <c r="WBT43" s="50"/>
      <c r="WBU43" s="50"/>
      <c r="WBV43" s="50"/>
      <c r="WBW43" s="50"/>
      <c r="WBX43" s="50"/>
      <c r="WBY43" s="50"/>
      <c r="WBZ43" s="50"/>
      <c r="WCA43" s="50"/>
      <c r="WCB43" s="50"/>
      <c r="WCC43" s="50"/>
      <c r="WCD43" s="50"/>
      <c r="WCE43" s="50"/>
      <c r="WCF43" s="50"/>
      <c r="WCG43" s="50"/>
      <c r="WCH43" s="50"/>
      <c r="WCI43" s="50"/>
      <c r="WCJ43" s="50"/>
      <c r="WCK43" s="50"/>
      <c r="WCL43" s="50"/>
      <c r="WCM43" s="50"/>
      <c r="WCN43" s="50"/>
      <c r="WCO43" s="50"/>
      <c r="WCP43" s="50"/>
      <c r="WCQ43" s="50"/>
      <c r="WCR43" s="50"/>
      <c r="WCS43" s="50"/>
      <c r="WCT43" s="50"/>
      <c r="WCU43" s="50"/>
      <c r="WCV43" s="50"/>
      <c r="WCW43" s="50"/>
      <c r="WCX43" s="50"/>
      <c r="WCY43" s="50"/>
      <c r="WCZ43" s="50"/>
      <c r="WDA43" s="50"/>
      <c r="WDB43" s="50"/>
      <c r="WDC43" s="50"/>
      <c r="WDD43" s="50"/>
      <c r="WDE43" s="50"/>
      <c r="WDF43" s="50"/>
      <c r="WDG43" s="50"/>
      <c r="WDH43" s="50"/>
      <c r="WDI43" s="50"/>
      <c r="WDJ43" s="50"/>
      <c r="WDK43" s="50"/>
      <c r="WDL43" s="50"/>
      <c r="WDM43" s="50"/>
      <c r="WDN43" s="50"/>
      <c r="WDO43" s="50"/>
      <c r="WDP43" s="50"/>
      <c r="WDQ43" s="50"/>
      <c r="WDR43" s="50"/>
      <c r="WDS43" s="50"/>
      <c r="WDT43" s="50"/>
      <c r="WDU43" s="50"/>
      <c r="WDV43" s="50"/>
      <c r="WDW43" s="50"/>
      <c r="WDX43" s="50"/>
      <c r="WDY43" s="50"/>
      <c r="WDZ43" s="50"/>
      <c r="WEA43" s="50"/>
      <c r="WEB43" s="50"/>
      <c r="WEC43" s="50"/>
      <c r="WED43" s="50"/>
      <c r="WEE43" s="50"/>
      <c r="WEF43" s="50"/>
      <c r="WEG43" s="50"/>
      <c r="WEH43" s="50"/>
      <c r="WEI43" s="50"/>
      <c r="WEJ43" s="50"/>
      <c r="WEK43" s="50"/>
      <c r="WEL43" s="50"/>
      <c r="WEM43" s="50"/>
      <c r="WEN43" s="50"/>
      <c r="WEO43" s="50"/>
      <c r="WEP43" s="50"/>
      <c r="WEQ43" s="50"/>
      <c r="WER43" s="50"/>
      <c r="WES43" s="50"/>
      <c r="WET43" s="50"/>
      <c r="WEU43" s="50"/>
      <c r="WEV43" s="50"/>
      <c r="WEW43" s="50"/>
      <c r="WEX43" s="50"/>
      <c r="WEY43" s="50"/>
      <c r="WEZ43" s="50"/>
      <c r="WFA43" s="50"/>
      <c r="WFB43" s="50"/>
      <c r="WFC43" s="50"/>
      <c r="WFD43" s="50"/>
      <c r="WFE43" s="50"/>
      <c r="WFF43" s="50"/>
      <c r="WFG43" s="50"/>
      <c r="WFH43" s="50"/>
      <c r="WFI43" s="50"/>
      <c r="WFJ43" s="50"/>
      <c r="WFK43" s="50"/>
      <c r="WFL43" s="50"/>
      <c r="WFM43" s="50"/>
      <c r="WFN43" s="50"/>
      <c r="WFO43" s="50"/>
      <c r="WFP43" s="50"/>
      <c r="WFQ43" s="50"/>
      <c r="WFR43" s="50"/>
      <c r="WFS43" s="50"/>
      <c r="WFT43" s="50"/>
      <c r="WFU43" s="50"/>
      <c r="WFV43" s="50"/>
      <c r="WFW43" s="50"/>
      <c r="WFX43" s="50"/>
      <c r="WFY43" s="50"/>
      <c r="WFZ43" s="50"/>
      <c r="WGA43" s="50"/>
      <c r="WGB43" s="50"/>
      <c r="WGC43" s="50"/>
      <c r="WGD43" s="50"/>
      <c r="WGE43" s="50"/>
      <c r="WGF43" s="50"/>
      <c r="WGG43" s="50"/>
      <c r="WGH43" s="50"/>
      <c r="WGI43" s="50"/>
      <c r="WGJ43" s="50"/>
      <c r="WGK43" s="50"/>
      <c r="WGL43" s="50"/>
      <c r="WGM43" s="50"/>
      <c r="WGN43" s="50"/>
      <c r="WGO43" s="50"/>
      <c r="WGP43" s="50"/>
      <c r="WGQ43" s="50"/>
      <c r="WGR43" s="50"/>
      <c r="WGS43" s="50"/>
      <c r="WGT43" s="50"/>
      <c r="WGU43" s="50"/>
      <c r="WGV43" s="50"/>
      <c r="WGW43" s="50"/>
      <c r="WGX43" s="50"/>
      <c r="WGY43" s="50"/>
      <c r="WGZ43" s="50"/>
      <c r="WHA43" s="50"/>
      <c r="WHB43" s="50"/>
      <c r="WHC43" s="50"/>
      <c r="WHD43" s="50"/>
      <c r="WHE43" s="50"/>
      <c r="WHF43" s="50"/>
      <c r="WHG43" s="50"/>
      <c r="WHH43" s="50"/>
      <c r="WHI43" s="50"/>
      <c r="WHJ43" s="50"/>
      <c r="WHK43" s="50"/>
      <c r="WHL43" s="50"/>
      <c r="WHM43" s="50"/>
      <c r="WHN43" s="50"/>
      <c r="WHO43" s="50"/>
      <c r="WHP43" s="50"/>
      <c r="WHQ43" s="50"/>
      <c r="WHR43" s="50"/>
      <c r="WHS43" s="50"/>
      <c r="WHT43" s="50"/>
      <c r="WHU43" s="50"/>
      <c r="WHV43" s="50"/>
      <c r="WHW43" s="50"/>
      <c r="WHX43" s="50"/>
      <c r="WHY43" s="50"/>
      <c r="WHZ43" s="50"/>
      <c r="WIA43" s="50"/>
      <c r="WIB43" s="50"/>
      <c r="WIC43" s="50"/>
      <c r="WID43" s="50"/>
      <c r="WIE43" s="50"/>
      <c r="WIF43" s="50"/>
      <c r="WIG43" s="50"/>
      <c r="WIH43" s="50"/>
      <c r="WII43" s="50"/>
      <c r="WIJ43" s="50"/>
      <c r="WIK43" s="50"/>
      <c r="WIL43" s="50"/>
      <c r="WIM43" s="50"/>
      <c r="WIN43" s="50"/>
      <c r="WIO43" s="50"/>
      <c r="WIP43" s="50"/>
      <c r="WIQ43" s="50"/>
      <c r="WIR43" s="50"/>
      <c r="WIS43" s="50"/>
      <c r="WIT43" s="50"/>
      <c r="WIU43" s="50"/>
      <c r="WIV43" s="50"/>
      <c r="WIW43" s="50"/>
      <c r="WIX43" s="50"/>
      <c r="WIY43" s="50"/>
      <c r="WIZ43" s="50"/>
      <c r="WJA43" s="50"/>
      <c r="WJB43" s="50"/>
      <c r="WJC43" s="50"/>
      <c r="WJD43" s="50"/>
      <c r="WJE43" s="50"/>
      <c r="WJF43" s="50"/>
      <c r="WJG43" s="50"/>
      <c r="WJH43" s="50"/>
      <c r="WJI43" s="50"/>
      <c r="WJJ43" s="50"/>
      <c r="WJK43" s="50"/>
      <c r="WJL43" s="50"/>
      <c r="WJM43" s="50"/>
      <c r="WJN43" s="50"/>
      <c r="WJO43" s="50"/>
      <c r="WJP43" s="50"/>
      <c r="WJQ43" s="50"/>
      <c r="WJR43" s="50"/>
      <c r="WJS43" s="50"/>
      <c r="WJT43" s="50"/>
      <c r="WJU43" s="50"/>
      <c r="WJV43" s="50"/>
      <c r="WJW43" s="50"/>
      <c r="WJX43" s="50"/>
      <c r="WJY43" s="50"/>
      <c r="WJZ43" s="50"/>
      <c r="WKA43" s="50"/>
      <c r="WKB43" s="50"/>
      <c r="WKC43" s="50"/>
      <c r="WKD43" s="50"/>
      <c r="WKE43" s="50"/>
      <c r="WKF43" s="50"/>
      <c r="WKG43" s="50"/>
      <c r="WKH43" s="50"/>
      <c r="WKI43" s="50"/>
      <c r="WKJ43" s="50"/>
      <c r="WKK43" s="50"/>
      <c r="WKL43" s="50"/>
      <c r="WKM43" s="50"/>
      <c r="WKN43" s="50"/>
      <c r="WKO43" s="50"/>
      <c r="WKP43" s="50"/>
      <c r="WKQ43" s="50"/>
      <c r="WKR43" s="50"/>
      <c r="WKS43" s="50"/>
      <c r="WKT43" s="50"/>
      <c r="WKU43" s="50"/>
      <c r="WKV43" s="50"/>
      <c r="WKW43" s="50"/>
      <c r="WKX43" s="50"/>
      <c r="WKY43" s="50"/>
      <c r="WKZ43" s="50"/>
      <c r="WLA43" s="50"/>
      <c r="WLB43" s="50"/>
      <c r="WLC43" s="50"/>
      <c r="WLD43" s="50"/>
      <c r="WLE43" s="50"/>
      <c r="WLF43" s="50"/>
      <c r="WLG43" s="50"/>
      <c r="WLH43" s="50"/>
      <c r="WLI43" s="50"/>
      <c r="WLJ43" s="50"/>
      <c r="WLK43" s="50"/>
      <c r="WLL43" s="50"/>
      <c r="WLM43" s="50"/>
      <c r="WLN43" s="50"/>
      <c r="WLO43" s="50"/>
      <c r="WLP43" s="50"/>
      <c r="WLQ43" s="50"/>
      <c r="WLR43" s="50"/>
      <c r="WLS43" s="50"/>
      <c r="WLT43" s="50"/>
      <c r="WLU43" s="50"/>
      <c r="WLV43" s="50"/>
      <c r="WLW43" s="50"/>
      <c r="WLX43" s="50"/>
      <c r="WLY43" s="50"/>
      <c r="WLZ43" s="50"/>
      <c r="WMA43" s="50"/>
      <c r="WMB43" s="50"/>
      <c r="WMC43" s="50"/>
      <c r="WMD43" s="50"/>
      <c r="WME43" s="50"/>
      <c r="WMF43" s="50"/>
      <c r="WMG43" s="50"/>
      <c r="WMH43" s="50"/>
      <c r="WMI43" s="50"/>
      <c r="WMJ43" s="50"/>
      <c r="WMK43" s="50"/>
      <c r="WML43" s="50"/>
      <c r="WMM43" s="50"/>
      <c r="WMN43" s="50"/>
      <c r="WMO43" s="50"/>
      <c r="WMP43" s="50"/>
      <c r="WMQ43" s="50"/>
      <c r="WMR43" s="50"/>
      <c r="WMS43" s="50"/>
      <c r="WMT43" s="50"/>
      <c r="WMU43" s="50"/>
      <c r="WMV43" s="50"/>
      <c r="WMW43" s="50"/>
      <c r="WMX43" s="50"/>
      <c r="WMY43" s="50"/>
      <c r="WMZ43" s="50"/>
      <c r="WNA43" s="50"/>
      <c r="WNB43" s="50"/>
      <c r="WNC43" s="50"/>
      <c r="WND43" s="50"/>
      <c r="WNE43" s="50"/>
      <c r="WNF43" s="50"/>
      <c r="WNG43" s="50"/>
      <c r="WNH43" s="50"/>
      <c r="WNI43" s="50"/>
      <c r="WNJ43" s="50"/>
      <c r="WNK43" s="50"/>
      <c r="WNL43" s="50"/>
      <c r="WNM43" s="50"/>
      <c r="WNN43" s="50"/>
      <c r="WNO43" s="50"/>
      <c r="WNP43" s="50"/>
      <c r="WNQ43" s="50"/>
      <c r="WNR43" s="50"/>
      <c r="WNS43" s="50"/>
      <c r="WNT43" s="50"/>
      <c r="WNU43" s="50"/>
      <c r="WNV43" s="50"/>
      <c r="WNW43" s="50"/>
      <c r="WNX43" s="50"/>
      <c r="WNY43" s="50"/>
      <c r="WNZ43" s="50"/>
      <c r="WOA43" s="50"/>
      <c r="WOB43" s="50"/>
      <c r="WOC43" s="50"/>
      <c r="WOD43" s="50"/>
      <c r="WOE43" s="50"/>
      <c r="WOF43" s="50"/>
      <c r="WOG43" s="50"/>
      <c r="WOH43" s="50"/>
      <c r="WOI43" s="50"/>
      <c r="WOJ43" s="50"/>
      <c r="WOK43" s="50"/>
      <c r="WOL43" s="50"/>
      <c r="WOM43" s="50"/>
      <c r="WON43" s="50"/>
      <c r="WOO43" s="50"/>
      <c r="WOP43" s="50"/>
      <c r="WOQ43" s="50"/>
      <c r="WOR43" s="50"/>
      <c r="WOS43" s="50"/>
      <c r="WOT43" s="50"/>
      <c r="WOU43" s="50"/>
      <c r="WOV43" s="50"/>
      <c r="WOW43" s="50"/>
      <c r="WOX43" s="50"/>
      <c r="WOY43" s="50"/>
      <c r="WOZ43" s="50"/>
      <c r="WPA43" s="50"/>
      <c r="WPB43" s="50"/>
      <c r="WPC43" s="50"/>
      <c r="WPD43" s="50"/>
      <c r="WPE43" s="50"/>
      <c r="WPF43" s="50"/>
      <c r="WPG43" s="50"/>
      <c r="WPH43" s="50"/>
      <c r="WPI43" s="50"/>
      <c r="WPJ43" s="50"/>
      <c r="WPK43" s="50"/>
      <c r="WPL43" s="50"/>
      <c r="WPM43" s="50"/>
      <c r="WPN43" s="50"/>
      <c r="WPO43" s="50"/>
      <c r="WPP43" s="50"/>
      <c r="WPQ43" s="50"/>
      <c r="WPR43" s="50"/>
      <c r="WPS43" s="50"/>
      <c r="WPT43" s="50"/>
      <c r="WPU43" s="50"/>
      <c r="WPV43" s="50"/>
      <c r="WPW43" s="50"/>
      <c r="WPX43" s="50"/>
      <c r="WPY43" s="50"/>
      <c r="WPZ43" s="50"/>
      <c r="WQA43" s="50"/>
      <c r="WQB43" s="50"/>
      <c r="WQC43" s="50"/>
      <c r="WQD43" s="50"/>
      <c r="WQE43" s="50"/>
      <c r="WQF43" s="50"/>
      <c r="WQG43" s="50"/>
      <c r="WQH43" s="50"/>
      <c r="WQI43" s="50"/>
      <c r="WQJ43" s="50"/>
      <c r="WQK43" s="50"/>
      <c r="WQL43" s="50"/>
      <c r="WQM43" s="50"/>
      <c r="WQN43" s="50"/>
      <c r="WQO43" s="50"/>
      <c r="WQP43" s="50"/>
      <c r="WQQ43" s="50"/>
      <c r="WQR43" s="50"/>
      <c r="WQS43" s="50"/>
      <c r="WQT43" s="50"/>
      <c r="WQU43" s="50"/>
      <c r="WQV43" s="50"/>
      <c r="WQW43" s="50"/>
      <c r="WQX43" s="50"/>
      <c r="WQY43" s="50"/>
      <c r="WQZ43" s="50"/>
      <c r="WRA43" s="50"/>
      <c r="WRB43" s="50"/>
      <c r="WRC43" s="50"/>
      <c r="WRD43" s="50"/>
      <c r="WRE43" s="50"/>
      <c r="WRF43" s="50"/>
      <c r="WRG43" s="50"/>
      <c r="WRH43" s="50"/>
      <c r="WRI43" s="50"/>
      <c r="WRJ43" s="50"/>
      <c r="WRK43" s="50"/>
      <c r="WRL43" s="50"/>
      <c r="WRM43" s="50"/>
      <c r="WRN43" s="50"/>
      <c r="WRO43" s="50"/>
      <c r="WRP43" s="50"/>
      <c r="WRQ43" s="50"/>
      <c r="WRR43" s="50"/>
      <c r="WRS43" s="50"/>
      <c r="WRT43" s="50"/>
      <c r="WRU43" s="50"/>
      <c r="WRV43" s="50"/>
      <c r="WRW43" s="50"/>
      <c r="WRX43" s="50"/>
      <c r="WRY43" s="50"/>
      <c r="WRZ43" s="50"/>
      <c r="WSA43" s="50"/>
      <c r="WSB43" s="50"/>
      <c r="WSC43" s="50"/>
      <c r="WSD43" s="50"/>
      <c r="WSE43" s="50"/>
      <c r="WSF43" s="50"/>
      <c r="WSG43" s="50"/>
      <c r="WSH43" s="50"/>
      <c r="WSI43" s="50"/>
      <c r="WSJ43" s="50"/>
      <c r="WSK43" s="50"/>
      <c r="WSL43" s="50"/>
      <c r="WSM43" s="50"/>
      <c r="WSN43" s="50"/>
      <c r="WSO43" s="50"/>
      <c r="WSP43" s="50"/>
      <c r="WSQ43" s="50"/>
      <c r="WSR43" s="50"/>
      <c r="WSS43" s="50"/>
      <c r="WST43" s="50"/>
      <c r="WSU43" s="50"/>
      <c r="WSV43" s="50"/>
      <c r="WSW43" s="50"/>
      <c r="WSX43" s="50"/>
      <c r="WSY43" s="50"/>
      <c r="WSZ43" s="50"/>
      <c r="WTA43" s="50"/>
      <c r="WTB43" s="50"/>
      <c r="WTC43" s="50"/>
      <c r="WTD43" s="50"/>
      <c r="WTE43" s="50"/>
      <c r="WTF43" s="50"/>
      <c r="WTG43" s="50"/>
      <c r="WTH43" s="50"/>
      <c r="WTI43" s="50"/>
      <c r="WTJ43" s="50"/>
      <c r="WTK43" s="50"/>
      <c r="WTL43" s="50"/>
      <c r="WTM43" s="50"/>
      <c r="WTN43" s="50"/>
      <c r="WTO43" s="50"/>
      <c r="WTP43" s="50"/>
      <c r="WTQ43" s="50"/>
      <c r="WTR43" s="50"/>
      <c r="WTS43" s="50"/>
      <c r="WTT43" s="50"/>
      <c r="WTU43" s="50"/>
      <c r="WTV43" s="50"/>
      <c r="WTW43" s="50"/>
      <c r="WTX43" s="50"/>
      <c r="WTY43" s="50"/>
      <c r="WTZ43" s="50"/>
      <c r="WUA43" s="50"/>
      <c r="WUB43" s="50"/>
      <c r="WUC43" s="50"/>
      <c r="WUD43" s="50"/>
      <c r="WUE43" s="50"/>
      <c r="WUF43" s="50"/>
      <c r="WUG43" s="50"/>
      <c r="WUH43" s="50"/>
      <c r="WUI43" s="50"/>
      <c r="WUJ43" s="50"/>
      <c r="WUK43" s="50"/>
      <c r="WUL43" s="50"/>
      <c r="WUM43" s="50"/>
      <c r="WUN43" s="50"/>
      <c r="WUO43" s="50"/>
      <c r="WUP43" s="50"/>
      <c r="WUQ43" s="50"/>
      <c r="WUR43" s="50"/>
      <c r="WUS43" s="50"/>
      <c r="WUT43" s="50"/>
      <c r="WUU43" s="50"/>
      <c r="WUV43" s="50"/>
      <c r="WUW43" s="50"/>
      <c r="WUX43" s="50"/>
      <c r="WUY43" s="50"/>
      <c r="WUZ43" s="50"/>
      <c r="WVA43" s="50"/>
      <c r="WVB43" s="50"/>
      <c r="WVC43" s="50"/>
      <c r="WVD43" s="50"/>
      <c r="WVE43" s="50"/>
      <c r="WVF43" s="50"/>
      <c r="WVG43" s="50"/>
      <c r="WVH43" s="50"/>
      <c r="WVI43" s="50"/>
      <c r="WVJ43" s="50"/>
      <c r="WVK43" s="50"/>
      <c r="WVL43" s="50"/>
      <c r="WVM43" s="50"/>
      <c r="WVN43" s="50"/>
      <c r="WVO43" s="50"/>
      <c r="WVP43" s="50"/>
      <c r="WVQ43" s="50"/>
      <c r="WVR43" s="50"/>
      <c r="WVS43" s="50"/>
      <c r="WVT43" s="50"/>
      <c r="WVU43" s="50"/>
      <c r="WVV43" s="50"/>
      <c r="WVW43" s="50"/>
      <c r="WVX43" s="50"/>
      <c r="WVY43" s="50"/>
      <c r="WVZ43" s="50"/>
      <c r="WWA43" s="50"/>
      <c r="WWB43" s="50"/>
      <c r="WWC43" s="50"/>
      <c r="WWD43" s="50"/>
      <c r="WWE43" s="50"/>
      <c r="WWF43" s="50"/>
      <c r="WWG43" s="50"/>
      <c r="WWH43" s="50"/>
      <c r="WWI43" s="50"/>
      <c r="WWJ43" s="50"/>
      <c r="WWK43" s="50"/>
      <c r="WWL43" s="50"/>
      <c r="WWM43" s="50"/>
      <c r="WWN43" s="50"/>
      <c r="WWO43" s="50"/>
      <c r="WWP43" s="50"/>
      <c r="WWQ43" s="50"/>
      <c r="WWR43" s="50"/>
      <c r="WWS43" s="50"/>
      <c r="WWT43" s="50"/>
      <c r="WWU43" s="50"/>
      <c r="WWV43" s="50"/>
      <c r="WWW43" s="50"/>
      <c r="WWX43" s="50"/>
      <c r="WWY43" s="50"/>
      <c r="WWZ43" s="50"/>
      <c r="WXA43" s="50"/>
      <c r="WXB43" s="50"/>
      <c r="WXC43" s="50"/>
      <c r="WXD43" s="50"/>
      <c r="WXE43" s="50"/>
      <c r="WXF43" s="50"/>
      <c r="WXG43" s="50"/>
      <c r="WXH43" s="50"/>
      <c r="WXI43" s="50"/>
      <c r="WXJ43" s="50"/>
      <c r="WXK43" s="50"/>
      <c r="WXL43" s="50"/>
      <c r="WXM43" s="50"/>
      <c r="WXN43" s="50"/>
      <c r="WXO43" s="50"/>
      <c r="WXP43" s="50"/>
      <c r="WXQ43" s="50"/>
      <c r="WXR43" s="50"/>
      <c r="WXS43" s="50"/>
      <c r="WXT43" s="50"/>
      <c r="WXU43" s="50"/>
      <c r="WXV43" s="50"/>
      <c r="WXW43" s="50"/>
      <c r="WXX43" s="50"/>
      <c r="WXY43" s="50"/>
      <c r="WXZ43" s="50"/>
      <c r="WYA43" s="50"/>
      <c r="WYB43" s="50"/>
      <c r="WYC43" s="50"/>
      <c r="WYD43" s="50"/>
      <c r="WYE43" s="50"/>
      <c r="WYF43" s="50"/>
      <c r="WYG43" s="50"/>
      <c r="WYH43" s="50"/>
      <c r="WYI43" s="50"/>
      <c r="WYJ43" s="50"/>
      <c r="WYK43" s="50"/>
      <c r="WYL43" s="50"/>
      <c r="WYM43" s="50"/>
      <c r="WYN43" s="50"/>
      <c r="WYO43" s="50"/>
      <c r="WYP43" s="50"/>
      <c r="WYQ43" s="50"/>
      <c r="WYR43" s="50"/>
      <c r="WYS43" s="50"/>
      <c r="WYT43" s="50"/>
      <c r="WYU43" s="50"/>
      <c r="WYV43" s="50"/>
      <c r="WYW43" s="50"/>
      <c r="WYX43" s="50"/>
      <c r="WYY43" s="50"/>
      <c r="WYZ43" s="50"/>
      <c r="WZA43" s="50"/>
      <c r="WZB43" s="50"/>
      <c r="WZC43" s="50"/>
      <c r="WZD43" s="50"/>
      <c r="WZE43" s="50"/>
      <c r="WZF43" s="50"/>
      <c r="WZG43" s="50"/>
      <c r="WZH43" s="50"/>
      <c r="WZI43" s="50"/>
      <c r="WZJ43" s="50"/>
      <c r="WZK43" s="50"/>
      <c r="WZL43" s="50"/>
      <c r="WZM43" s="50"/>
      <c r="WZN43" s="50"/>
      <c r="WZO43" s="50"/>
      <c r="WZP43" s="50"/>
      <c r="WZQ43" s="50"/>
      <c r="WZR43" s="50"/>
      <c r="WZS43" s="50"/>
      <c r="WZT43" s="50"/>
      <c r="WZU43" s="50"/>
      <c r="WZV43" s="50"/>
      <c r="WZW43" s="50"/>
      <c r="WZX43" s="50"/>
      <c r="WZY43" s="50"/>
      <c r="WZZ43" s="50"/>
      <c r="XAA43" s="50"/>
      <c r="XAB43" s="50"/>
      <c r="XAC43" s="50"/>
      <c r="XAD43" s="50"/>
      <c r="XAE43" s="50"/>
      <c r="XAF43" s="50"/>
      <c r="XAG43" s="50"/>
      <c r="XAH43" s="50"/>
      <c r="XAI43" s="50"/>
      <c r="XAJ43" s="50"/>
      <c r="XAK43" s="50"/>
      <c r="XAL43" s="50"/>
      <c r="XAM43" s="50"/>
      <c r="XAN43" s="50"/>
      <c r="XAO43" s="50"/>
      <c r="XAP43" s="50"/>
      <c r="XAQ43" s="50"/>
      <c r="XAR43" s="50"/>
      <c r="XAS43" s="50"/>
      <c r="XAT43" s="50"/>
      <c r="XAU43" s="50"/>
      <c r="XAV43" s="50"/>
      <c r="XAW43" s="50"/>
      <c r="XAX43" s="50"/>
      <c r="XAY43" s="50"/>
      <c r="XAZ43" s="50"/>
      <c r="XBA43" s="50"/>
      <c r="XBB43" s="50"/>
      <c r="XBC43" s="50"/>
      <c r="XBD43" s="50"/>
      <c r="XBE43" s="50"/>
      <c r="XBF43" s="50"/>
      <c r="XBG43" s="50"/>
      <c r="XBH43" s="50"/>
      <c r="XBI43" s="50"/>
      <c r="XBJ43" s="50"/>
      <c r="XBK43" s="50"/>
      <c r="XBL43" s="50"/>
      <c r="XBM43" s="50"/>
      <c r="XBN43" s="50"/>
      <c r="XBO43" s="50"/>
      <c r="XBP43" s="50"/>
      <c r="XBQ43" s="50"/>
      <c r="XBR43" s="50"/>
      <c r="XBS43" s="50"/>
      <c r="XBT43" s="50"/>
      <c r="XBU43" s="50"/>
      <c r="XBV43" s="50"/>
      <c r="XBW43" s="50"/>
      <c r="XBX43" s="50"/>
      <c r="XBY43" s="50"/>
      <c r="XBZ43" s="50"/>
      <c r="XCA43" s="50"/>
      <c r="XCB43" s="50"/>
      <c r="XCC43" s="50"/>
      <c r="XCD43" s="50"/>
      <c r="XCE43" s="50"/>
      <c r="XCF43" s="50"/>
      <c r="XCG43" s="50"/>
      <c r="XCH43" s="50"/>
      <c r="XCI43" s="50"/>
      <c r="XCJ43" s="50"/>
      <c r="XCK43" s="50"/>
      <c r="XCL43" s="50"/>
      <c r="XCM43" s="50"/>
      <c r="XCN43" s="50"/>
      <c r="XCO43" s="50"/>
      <c r="XCP43" s="50"/>
      <c r="XCQ43" s="50"/>
      <c r="XCR43" s="50"/>
      <c r="XCS43" s="50"/>
      <c r="XCT43" s="50"/>
      <c r="XCU43" s="50"/>
      <c r="XCV43" s="50"/>
      <c r="XCW43" s="50"/>
      <c r="XCX43" s="50"/>
      <c r="XCY43" s="50"/>
      <c r="XCZ43" s="50"/>
      <c r="XDA43" s="50"/>
      <c r="XDB43" s="50"/>
      <c r="XDC43" s="50"/>
      <c r="XDD43" s="50"/>
      <c r="XDE43" s="50"/>
      <c r="XDF43" s="50"/>
      <c r="XDG43" s="50"/>
      <c r="XDH43" s="50"/>
      <c r="XDI43" s="50"/>
      <c r="XDJ43" s="50"/>
      <c r="XDK43" s="50"/>
      <c r="XDL43" s="50"/>
      <c r="XDM43" s="50"/>
      <c r="XDN43" s="50"/>
      <c r="XDO43" s="50"/>
      <c r="XDP43" s="50"/>
      <c r="XDQ43" s="50"/>
      <c r="XDR43" s="50"/>
      <c r="XDS43" s="50"/>
      <c r="XDT43" s="50"/>
      <c r="XDU43" s="50"/>
      <c r="XDV43" s="50"/>
      <c r="XDW43" s="50"/>
      <c r="XDX43" s="50"/>
    </row>
    <row r="44" spans="1:16352" s="78" customFormat="1" ht="15" customHeight="1" x14ac:dyDescent="0.35">
      <c r="A44" s="50"/>
      <c r="B44" s="44" t="s">
        <v>76</v>
      </c>
      <c r="C44" s="44"/>
      <c r="D44" s="44"/>
      <c r="E44" s="44"/>
      <c r="F44" s="44"/>
      <c r="G44" s="44"/>
      <c r="H44" s="44"/>
      <c r="I44" s="44"/>
      <c r="J44" s="44"/>
      <c r="K44" s="44"/>
      <c r="L44" s="44"/>
      <c r="M44" s="44"/>
      <c r="N44" s="44"/>
      <c r="O44" s="44"/>
      <c r="P44" s="44"/>
      <c r="Q44" s="44"/>
      <c r="R44" s="44"/>
      <c r="S44" s="44"/>
      <c r="T44" s="259">
        <v>92159.978264809994</v>
      </c>
      <c r="U44" s="259">
        <v>93267.950380509996</v>
      </c>
      <c r="V44" s="346">
        <v>94166.060180650005</v>
      </c>
      <c r="W44" s="346">
        <v>95147.746360999998</v>
      </c>
      <c r="X44" s="346">
        <f>'Operating Data'!X126</f>
        <v>98240.09217399999</v>
      </c>
      <c r="Y44" s="346">
        <v>99184.741686000008</v>
      </c>
      <c r="Z44" s="346">
        <f t="shared" si="35"/>
        <v>99848.369536999991</v>
      </c>
      <c r="AA44" s="346"/>
      <c r="AB44" s="355"/>
      <c r="AC44" s="346">
        <f>'Operating Data'!AC126</f>
        <v>98620.226428999988</v>
      </c>
      <c r="AD44" s="346">
        <f>'Operating Data'!AD126</f>
        <v>98878.497042999996</v>
      </c>
      <c r="AE44" s="346">
        <f>'Operating Data'!AE126</f>
        <v>99408.877150999979</v>
      </c>
      <c r="AF44" s="346">
        <f>'Operating Data'!AF126</f>
        <v>99848.369536999991</v>
      </c>
      <c r="AG44" s="346">
        <f>'Operating Data'!AG126</f>
        <v>100210.76414099999</v>
      </c>
      <c r="AH44" s="346">
        <f>'Operating Data'!AH126</f>
        <v>99956.803263999987</v>
      </c>
      <c r="AI44" s="346"/>
      <c r="AJ44" s="346"/>
      <c r="AK44" s="355"/>
      <c r="AL44" s="346"/>
      <c r="AM44" s="362"/>
      <c r="AN44" s="362"/>
      <c r="AO44" s="362"/>
      <c r="AP44" s="362"/>
      <c r="AQ44" s="362"/>
      <c r="AR44" s="362"/>
      <c r="AS44" s="362"/>
      <c r="AT44" s="355"/>
      <c r="AU44" s="355"/>
      <c r="AV44" s="355"/>
      <c r="AW44" s="355"/>
      <c r="AX44" s="355"/>
      <c r="AY44" s="355"/>
      <c r="AZ44" s="355"/>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c r="XE44" s="50"/>
      <c r="XF44" s="50"/>
      <c r="XG44" s="50"/>
      <c r="XH44" s="50"/>
      <c r="XI44" s="50"/>
      <c r="XJ44" s="50"/>
      <c r="XK44" s="50"/>
      <c r="XL44" s="50"/>
      <c r="XM44" s="50"/>
      <c r="XN44" s="50"/>
      <c r="XO44" s="50"/>
      <c r="XP44" s="50"/>
      <c r="XQ44" s="50"/>
      <c r="XR44" s="50"/>
      <c r="XS44" s="50"/>
      <c r="XT44" s="50"/>
      <c r="XU44" s="50"/>
      <c r="XV44" s="50"/>
      <c r="XW44" s="50"/>
      <c r="XX44" s="50"/>
      <c r="XY44" s="50"/>
      <c r="XZ44" s="50"/>
      <c r="YA44" s="50"/>
      <c r="YB44" s="50"/>
      <c r="YC44" s="50"/>
      <c r="YD44" s="50"/>
      <c r="YE44" s="50"/>
      <c r="YF44" s="50"/>
      <c r="YG44" s="50"/>
      <c r="YH44" s="50"/>
      <c r="YI44" s="50"/>
      <c r="YJ44" s="50"/>
      <c r="YK44" s="50"/>
      <c r="YL44" s="50"/>
      <c r="YM44" s="50"/>
      <c r="YN44" s="50"/>
      <c r="YO44" s="50"/>
      <c r="YP44" s="50"/>
      <c r="YQ44" s="50"/>
      <c r="YR44" s="50"/>
      <c r="YS44" s="50"/>
      <c r="YT44" s="50"/>
      <c r="YU44" s="50"/>
      <c r="YV44" s="50"/>
      <c r="YW44" s="50"/>
      <c r="YX44" s="50"/>
      <c r="YY44" s="50"/>
      <c r="YZ44" s="50"/>
      <c r="ZA44" s="50"/>
      <c r="ZB44" s="50"/>
      <c r="ZC44" s="50"/>
      <c r="ZD44" s="50"/>
      <c r="ZE44" s="50"/>
      <c r="ZF44" s="50"/>
      <c r="ZG44" s="50"/>
      <c r="ZH44" s="50"/>
      <c r="ZI44" s="50"/>
      <c r="ZJ44" s="50"/>
      <c r="ZK44" s="50"/>
      <c r="ZL44" s="50"/>
      <c r="ZM44" s="50"/>
      <c r="ZN44" s="50"/>
      <c r="ZO44" s="50"/>
      <c r="ZP44" s="50"/>
      <c r="ZQ44" s="50"/>
      <c r="ZR44" s="50"/>
      <c r="ZS44" s="50"/>
      <c r="ZT44" s="50"/>
      <c r="ZU44" s="50"/>
      <c r="ZV44" s="50"/>
      <c r="ZW44" s="50"/>
      <c r="ZX44" s="50"/>
      <c r="ZY44" s="50"/>
      <c r="ZZ44" s="50"/>
      <c r="AAA44" s="50"/>
      <c r="AAB44" s="50"/>
      <c r="AAC44" s="50"/>
      <c r="AAD44" s="50"/>
      <c r="AAE44" s="50"/>
      <c r="AAF44" s="50"/>
      <c r="AAG44" s="50"/>
      <c r="AAH44" s="50"/>
      <c r="AAI44" s="50"/>
      <c r="AAJ44" s="50"/>
      <c r="AAK44" s="50"/>
      <c r="AAL44" s="50"/>
      <c r="AAM44" s="50"/>
      <c r="AAN44" s="50"/>
      <c r="AAO44" s="50"/>
      <c r="AAP44" s="50"/>
      <c r="AAQ44" s="50"/>
      <c r="AAR44" s="50"/>
      <c r="AAS44" s="50"/>
      <c r="AAT44" s="50"/>
      <c r="AAU44" s="50"/>
      <c r="AAV44" s="50"/>
      <c r="AAW44" s="50"/>
      <c r="AAX44" s="50"/>
      <c r="AAY44" s="50"/>
      <c r="AAZ44" s="50"/>
      <c r="ABA44" s="50"/>
      <c r="ABB44" s="50"/>
      <c r="ABC44" s="50"/>
      <c r="ABD44" s="50"/>
      <c r="ABE44" s="50"/>
      <c r="ABF44" s="50"/>
      <c r="ABG44" s="50"/>
      <c r="ABH44" s="50"/>
      <c r="ABI44" s="50"/>
      <c r="ABJ44" s="50"/>
      <c r="ABK44" s="50"/>
      <c r="ABL44" s="50"/>
      <c r="ABM44" s="50"/>
      <c r="ABN44" s="50"/>
      <c r="ABO44" s="50"/>
      <c r="ABP44" s="50"/>
      <c r="ABQ44" s="50"/>
      <c r="ABR44" s="50"/>
      <c r="ABS44" s="50"/>
      <c r="ABT44" s="50"/>
      <c r="ABU44" s="50"/>
      <c r="ABV44" s="50"/>
      <c r="ABW44" s="50"/>
      <c r="ABX44" s="50"/>
      <c r="ABY44" s="50"/>
      <c r="ABZ44" s="50"/>
      <c r="ACA44" s="50"/>
      <c r="ACB44" s="50"/>
      <c r="ACC44" s="50"/>
      <c r="ACD44" s="50"/>
      <c r="ACE44" s="50"/>
      <c r="ACF44" s="50"/>
      <c r="ACG44" s="50"/>
      <c r="ACH44" s="50"/>
      <c r="ACI44" s="50"/>
      <c r="ACJ44" s="50"/>
      <c r="ACK44" s="50"/>
      <c r="ACL44" s="50"/>
      <c r="ACM44" s="50"/>
      <c r="ACN44" s="50"/>
      <c r="ACO44" s="50"/>
      <c r="ACP44" s="50"/>
      <c r="ACQ44" s="50"/>
      <c r="ACR44" s="50"/>
      <c r="ACS44" s="50"/>
      <c r="ACT44" s="50"/>
      <c r="ACU44" s="50"/>
      <c r="ACV44" s="50"/>
      <c r="ACW44" s="50"/>
      <c r="ACX44" s="50"/>
      <c r="ACY44" s="50"/>
      <c r="ACZ44" s="50"/>
      <c r="ADA44" s="50"/>
      <c r="ADB44" s="50"/>
      <c r="ADC44" s="50"/>
      <c r="ADD44" s="50"/>
      <c r="ADE44" s="50"/>
      <c r="ADF44" s="50"/>
      <c r="ADG44" s="50"/>
      <c r="ADH44" s="50"/>
      <c r="ADI44" s="50"/>
      <c r="ADJ44" s="50"/>
      <c r="ADK44" s="50"/>
      <c r="ADL44" s="50"/>
      <c r="ADM44" s="50"/>
      <c r="ADN44" s="50"/>
      <c r="ADO44" s="50"/>
      <c r="ADP44" s="50"/>
      <c r="ADQ44" s="50"/>
      <c r="ADR44" s="50"/>
      <c r="ADS44" s="50"/>
      <c r="ADT44" s="50"/>
      <c r="ADU44" s="50"/>
      <c r="ADV44" s="50"/>
      <c r="ADW44" s="50"/>
      <c r="ADX44" s="50"/>
      <c r="ADY44" s="50"/>
      <c r="ADZ44" s="50"/>
      <c r="AEA44" s="50"/>
      <c r="AEB44" s="50"/>
      <c r="AEC44" s="50"/>
      <c r="AED44" s="50"/>
      <c r="AEE44" s="50"/>
      <c r="AEF44" s="50"/>
      <c r="AEG44" s="50"/>
      <c r="AEH44" s="50"/>
      <c r="AEI44" s="50"/>
      <c r="AEJ44" s="50"/>
      <c r="AEK44" s="50"/>
      <c r="AEL44" s="50"/>
      <c r="AEM44" s="50"/>
      <c r="AEN44" s="50"/>
      <c r="AEO44" s="50"/>
      <c r="AEP44" s="50"/>
      <c r="AEQ44" s="50"/>
      <c r="AER44" s="50"/>
      <c r="AES44" s="50"/>
      <c r="AET44" s="50"/>
      <c r="AEU44" s="50"/>
      <c r="AEV44" s="50"/>
      <c r="AEW44" s="50"/>
      <c r="AEX44" s="50"/>
      <c r="AEY44" s="50"/>
      <c r="AEZ44" s="50"/>
      <c r="AFA44" s="50"/>
      <c r="AFB44" s="50"/>
      <c r="AFC44" s="50"/>
      <c r="AFD44" s="50"/>
      <c r="AFE44" s="50"/>
      <c r="AFF44" s="50"/>
      <c r="AFG44" s="50"/>
      <c r="AFH44" s="50"/>
      <c r="AFI44" s="50"/>
      <c r="AFJ44" s="50"/>
      <c r="AFK44" s="50"/>
      <c r="AFL44" s="50"/>
      <c r="AFM44" s="50"/>
      <c r="AFN44" s="50"/>
      <c r="AFO44" s="50"/>
      <c r="AFP44" s="50"/>
      <c r="AFQ44" s="50"/>
      <c r="AFR44" s="50"/>
      <c r="AFS44" s="50"/>
      <c r="AFT44" s="50"/>
      <c r="AFU44" s="50"/>
      <c r="AFV44" s="50"/>
      <c r="AFW44" s="50"/>
      <c r="AFX44" s="50"/>
      <c r="AFY44" s="50"/>
      <c r="AFZ44" s="50"/>
      <c r="AGA44" s="50"/>
      <c r="AGB44" s="50"/>
      <c r="AGC44" s="50"/>
      <c r="AGD44" s="50"/>
      <c r="AGE44" s="50"/>
      <c r="AGF44" s="50"/>
      <c r="AGG44" s="50"/>
      <c r="AGH44" s="50"/>
      <c r="AGI44" s="50"/>
      <c r="AGJ44" s="50"/>
      <c r="AGK44" s="50"/>
      <c r="AGL44" s="50"/>
      <c r="AGM44" s="50"/>
      <c r="AGN44" s="50"/>
      <c r="AGO44" s="50"/>
      <c r="AGP44" s="50"/>
      <c r="AGQ44" s="50"/>
      <c r="AGR44" s="50"/>
      <c r="AGS44" s="50"/>
      <c r="AGT44" s="50"/>
      <c r="AGU44" s="50"/>
      <c r="AGV44" s="50"/>
      <c r="AGW44" s="50"/>
      <c r="AGX44" s="50"/>
      <c r="AGY44" s="50"/>
      <c r="AGZ44" s="50"/>
      <c r="AHA44" s="50"/>
      <c r="AHB44" s="50"/>
      <c r="AHC44" s="50"/>
      <c r="AHD44" s="50"/>
      <c r="AHE44" s="50"/>
      <c r="AHF44" s="50"/>
      <c r="AHG44" s="50"/>
      <c r="AHH44" s="50"/>
      <c r="AHI44" s="50"/>
      <c r="AHJ44" s="50"/>
      <c r="AHK44" s="50"/>
      <c r="AHL44" s="50"/>
      <c r="AHM44" s="50"/>
      <c r="AHN44" s="50"/>
      <c r="AHO44" s="50"/>
      <c r="AHP44" s="50"/>
      <c r="AHQ44" s="50"/>
      <c r="AHR44" s="50"/>
      <c r="AHS44" s="50"/>
      <c r="AHT44" s="50"/>
      <c r="AHU44" s="50"/>
      <c r="AHV44" s="50"/>
      <c r="AHW44" s="50"/>
      <c r="AHX44" s="50"/>
      <c r="AHY44" s="50"/>
      <c r="AHZ44" s="50"/>
      <c r="AIA44" s="50"/>
      <c r="AIB44" s="50"/>
      <c r="AIC44" s="50"/>
      <c r="AID44" s="50"/>
      <c r="AIE44" s="50"/>
      <c r="AIF44" s="50"/>
      <c r="AIG44" s="50"/>
      <c r="AIH44" s="50"/>
      <c r="AII44" s="50"/>
      <c r="AIJ44" s="50"/>
      <c r="AIK44" s="50"/>
      <c r="AIL44" s="50"/>
      <c r="AIM44" s="50"/>
      <c r="AIN44" s="50"/>
      <c r="AIO44" s="50"/>
      <c r="AIP44" s="50"/>
      <c r="AIQ44" s="50"/>
      <c r="AIR44" s="50"/>
      <c r="AIS44" s="50"/>
      <c r="AIT44" s="50"/>
      <c r="AIU44" s="50"/>
      <c r="AIV44" s="50"/>
      <c r="AIW44" s="50"/>
      <c r="AIX44" s="50"/>
      <c r="AIY44" s="50"/>
      <c r="AIZ44" s="50"/>
      <c r="AJA44" s="50"/>
      <c r="AJB44" s="50"/>
      <c r="AJC44" s="50"/>
      <c r="AJD44" s="50"/>
      <c r="AJE44" s="50"/>
      <c r="AJF44" s="50"/>
      <c r="AJG44" s="50"/>
      <c r="AJH44" s="50"/>
      <c r="AJI44" s="50"/>
      <c r="AJJ44" s="50"/>
      <c r="AJK44" s="50"/>
      <c r="AJL44" s="50"/>
      <c r="AJM44" s="50"/>
      <c r="AJN44" s="50"/>
      <c r="AJO44" s="50"/>
      <c r="AJP44" s="50"/>
      <c r="AJQ44" s="50"/>
      <c r="AJR44" s="50"/>
      <c r="AJS44" s="50"/>
      <c r="AJT44" s="50"/>
      <c r="AJU44" s="50"/>
      <c r="AJV44" s="50"/>
      <c r="AJW44" s="50"/>
      <c r="AJX44" s="50"/>
      <c r="AJY44" s="50"/>
      <c r="AJZ44" s="50"/>
      <c r="AKA44" s="50"/>
      <c r="AKB44" s="50"/>
      <c r="AKC44" s="50"/>
      <c r="AKD44" s="50"/>
      <c r="AKE44" s="50"/>
      <c r="AKF44" s="50"/>
      <c r="AKG44" s="50"/>
      <c r="AKH44" s="50"/>
      <c r="AKI44" s="50"/>
      <c r="AKJ44" s="50"/>
      <c r="AKK44" s="50"/>
      <c r="AKL44" s="50"/>
      <c r="AKM44" s="50"/>
      <c r="AKN44" s="50"/>
      <c r="AKO44" s="50"/>
      <c r="AKP44" s="50"/>
      <c r="AKQ44" s="50"/>
      <c r="AKR44" s="50"/>
      <c r="AKS44" s="50"/>
      <c r="AKT44" s="50"/>
      <c r="AKU44" s="50"/>
      <c r="AKV44" s="50"/>
      <c r="AKW44" s="50"/>
      <c r="AKX44" s="50"/>
      <c r="AKY44" s="50"/>
      <c r="AKZ44" s="50"/>
      <c r="ALA44" s="50"/>
      <c r="ALB44" s="50"/>
      <c r="ALC44" s="50"/>
      <c r="ALD44" s="50"/>
      <c r="ALE44" s="50"/>
      <c r="ALF44" s="50"/>
      <c r="ALG44" s="50"/>
      <c r="ALH44" s="50"/>
      <c r="ALI44" s="50"/>
      <c r="ALJ44" s="50"/>
      <c r="ALK44" s="50"/>
      <c r="ALL44" s="50"/>
      <c r="ALM44" s="50"/>
      <c r="ALN44" s="50"/>
      <c r="ALO44" s="50"/>
      <c r="ALP44" s="50"/>
      <c r="ALQ44" s="50"/>
      <c r="ALR44" s="50"/>
      <c r="ALS44" s="50"/>
      <c r="ALT44" s="50"/>
      <c r="ALU44" s="50"/>
      <c r="ALV44" s="50"/>
      <c r="ALW44" s="50"/>
      <c r="ALX44" s="50"/>
      <c r="ALY44" s="50"/>
      <c r="ALZ44" s="50"/>
      <c r="AMA44" s="50"/>
      <c r="AMB44" s="50"/>
      <c r="AMC44" s="50"/>
      <c r="AMD44" s="50"/>
      <c r="AME44" s="50"/>
      <c r="AMF44" s="50"/>
      <c r="AMG44" s="50"/>
      <c r="AMH44" s="50"/>
      <c r="AMI44" s="50"/>
      <c r="AMJ44" s="50"/>
      <c r="AMK44" s="50"/>
      <c r="AML44" s="50"/>
      <c r="AMM44" s="50"/>
      <c r="AMN44" s="50"/>
      <c r="AMO44" s="50"/>
      <c r="AMP44" s="50"/>
      <c r="AMQ44" s="50"/>
      <c r="AMR44" s="50"/>
      <c r="AMS44" s="50"/>
      <c r="AMT44" s="50"/>
      <c r="AMU44" s="50"/>
      <c r="AMV44" s="50"/>
      <c r="AMW44" s="50"/>
      <c r="AMX44" s="50"/>
      <c r="AMY44" s="50"/>
      <c r="AMZ44" s="50"/>
      <c r="ANA44" s="50"/>
      <c r="ANB44" s="50"/>
      <c r="ANC44" s="50"/>
      <c r="AND44" s="50"/>
      <c r="ANE44" s="50"/>
      <c r="ANF44" s="50"/>
      <c r="ANG44" s="50"/>
      <c r="ANH44" s="50"/>
      <c r="ANI44" s="50"/>
      <c r="ANJ44" s="50"/>
      <c r="ANK44" s="50"/>
      <c r="ANL44" s="50"/>
      <c r="ANM44" s="50"/>
      <c r="ANN44" s="50"/>
      <c r="ANO44" s="50"/>
      <c r="ANP44" s="50"/>
      <c r="ANQ44" s="50"/>
      <c r="ANR44" s="50"/>
      <c r="ANS44" s="50"/>
      <c r="ANT44" s="50"/>
      <c r="ANU44" s="50"/>
      <c r="ANV44" s="50"/>
      <c r="ANW44" s="50"/>
      <c r="ANX44" s="50"/>
      <c r="ANY44" s="50"/>
      <c r="ANZ44" s="50"/>
      <c r="AOA44" s="50"/>
      <c r="AOB44" s="50"/>
      <c r="AOC44" s="50"/>
      <c r="AOD44" s="50"/>
      <c r="AOE44" s="50"/>
      <c r="AOF44" s="50"/>
      <c r="AOG44" s="50"/>
      <c r="AOH44" s="50"/>
      <c r="AOI44" s="50"/>
      <c r="AOJ44" s="50"/>
      <c r="AOK44" s="50"/>
      <c r="AOL44" s="50"/>
      <c r="AOM44" s="50"/>
      <c r="AON44" s="50"/>
      <c r="AOO44" s="50"/>
      <c r="AOP44" s="50"/>
      <c r="AOQ44" s="50"/>
      <c r="AOR44" s="50"/>
      <c r="AOS44" s="50"/>
      <c r="AOT44" s="50"/>
      <c r="AOU44" s="50"/>
      <c r="AOV44" s="50"/>
      <c r="AOW44" s="50"/>
      <c r="AOX44" s="50"/>
      <c r="AOY44" s="50"/>
      <c r="AOZ44" s="50"/>
      <c r="APA44" s="50"/>
      <c r="APB44" s="50"/>
      <c r="APC44" s="50"/>
      <c r="APD44" s="50"/>
      <c r="APE44" s="50"/>
      <c r="APF44" s="50"/>
      <c r="APG44" s="50"/>
      <c r="APH44" s="50"/>
      <c r="API44" s="50"/>
      <c r="APJ44" s="50"/>
      <c r="APK44" s="50"/>
      <c r="APL44" s="50"/>
      <c r="APM44" s="50"/>
      <c r="APN44" s="50"/>
      <c r="APO44" s="50"/>
      <c r="APP44" s="50"/>
      <c r="APQ44" s="50"/>
      <c r="APR44" s="50"/>
      <c r="APS44" s="50"/>
      <c r="APT44" s="50"/>
      <c r="APU44" s="50"/>
      <c r="APV44" s="50"/>
      <c r="APW44" s="50"/>
      <c r="APX44" s="50"/>
      <c r="APY44" s="50"/>
      <c r="APZ44" s="50"/>
      <c r="AQA44" s="50"/>
      <c r="AQB44" s="50"/>
      <c r="AQC44" s="50"/>
      <c r="AQD44" s="50"/>
      <c r="AQE44" s="50"/>
      <c r="AQF44" s="50"/>
      <c r="AQG44" s="50"/>
      <c r="AQH44" s="50"/>
      <c r="AQI44" s="50"/>
      <c r="AQJ44" s="50"/>
      <c r="AQK44" s="50"/>
      <c r="AQL44" s="50"/>
      <c r="AQM44" s="50"/>
      <c r="AQN44" s="50"/>
      <c r="AQO44" s="50"/>
      <c r="AQP44" s="50"/>
      <c r="AQQ44" s="50"/>
      <c r="AQR44" s="50"/>
      <c r="AQS44" s="50"/>
      <c r="AQT44" s="50"/>
      <c r="AQU44" s="50"/>
      <c r="AQV44" s="50"/>
      <c r="AQW44" s="50"/>
      <c r="AQX44" s="50"/>
      <c r="AQY44" s="50"/>
      <c r="AQZ44" s="50"/>
      <c r="ARA44" s="50"/>
      <c r="ARB44" s="50"/>
      <c r="ARC44" s="50"/>
      <c r="ARD44" s="50"/>
      <c r="ARE44" s="50"/>
      <c r="ARF44" s="50"/>
      <c r="ARG44" s="50"/>
      <c r="ARH44" s="50"/>
      <c r="ARI44" s="50"/>
      <c r="ARJ44" s="50"/>
      <c r="ARK44" s="50"/>
      <c r="ARL44" s="50"/>
      <c r="ARM44" s="50"/>
      <c r="ARN44" s="50"/>
      <c r="ARO44" s="50"/>
      <c r="ARP44" s="50"/>
      <c r="ARQ44" s="50"/>
      <c r="ARR44" s="50"/>
      <c r="ARS44" s="50"/>
      <c r="ART44" s="50"/>
      <c r="ARU44" s="50"/>
      <c r="ARV44" s="50"/>
      <c r="ARW44" s="50"/>
      <c r="ARX44" s="50"/>
      <c r="ARY44" s="50"/>
      <c r="ARZ44" s="50"/>
      <c r="ASA44" s="50"/>
      <c r="ASB44" s="50"/>
      <c r="ASC44" s="50"/>
      <c r="ASD44" s="50"/>
      <c r="ASE44" s="50"/>
      <c r="ASF44" s="50"/>
      <c r="ASG44" s="50"/>
      <c r="ASH44" s="50"/>
      <c r="ASI44" s="50"/>
      <c r="ASJ44" s="50"/>
      <c r="ASK44" s="50"/>
      <c r="ASL44" s="50"/>
      <c r="ASM44" s="50"/>
      <c r="ASN44" s="50"/>
      <c r="ASO44" s="50"/>
      <c r="ASP44" s="50"/>
      <c r="ASQ44" s="50"/>
      <c r="ASR44" s="50"/>
      <c r="ASS44" s="50"/>
      <c r="AST44" s="50"/>
      <c r="ASU44" s="50"/>
      <c r="ASV44" s="50"/>
      <c r="ASW44" s="50"/>
      <c r="ASX44" s="50"/>
      <c r="ASY44" s="50"/>
      <c r="ASZ44" s="50"/>
      <c r="ATA44" s="50"/>
      <c r="ATB44" s="50"/>
      <c r="ATC44" s="50"/>
      <c r="ATD44" s="50"/>
      <c r="ATE44" s="50"/>
      <c r="ATF44" s="50"/>
      <c r="ATG44" s="50"/>
      <c r="ATH44" s="50"/>
      <c r="ATI44" s="50"/>
      <c r="ATJ44" s="50"/>
      <c r="ATK44" s="50"/>
      <c r="ATL44" s="50"/>
      <c r="ATM44" s="50"/>
      <c r="ATN44" s="50"/>
      <c r="ATO44" s="50"/>
      <c r="ATP44" s="50"/>
      <c r="ATQ44" s="50"/>
      <c r="ATR44" s="50"/>
      <c r="ATS44" s="50"/>
      <c r="ATT44" s="50"/>
      <c r="ATU44" s="50"/>
      <c r="ATV44" s="50"/>
      <c r="ATW44" s="50"/>
      <c r="ATX44" s="50"/>
      <c r="ATY44" s="50"/>
      <c r="ATZ44" s="50"/>
      <c r="AUA44" s="50"/>
      <c r="AUB44" s="50"/>
      <c r="AUC44" s="50"/>
      <c r="AUD44" s="50"/>
      <c r="AUE44" s="50"/>
      <c r="AUF44" s="50"/>
      <c r="AUG44" s="50"/>
      <c r="AUH44" s="50"/>
      <c r="AUI44" s="50"/>
      <c r="AUJ44" s="50"/>
      <c r="AUK44" s="50"/>
      <c r="AUL44" s="50"/>
      <c r="AUM44" s="50"/>
      <c r="AUN44" s="50"/>
      <c r="AUO44" s="50"/>
      <c r="AUP44" s="50"/>
      <c r="AUQ44" s="50"/>
      <c r="AUR44" s="50"/>
      <c r="AUS44" s="50"/>
      <c r="AUT44" s="50"/>
      <c r="AUU44" s="50"/>
      <c r="AUV44" s="50"/>
      <c r="AUW44" s="50"/>
      <c r="AUX44" s="50"/>
      <c r="AUY44" s="50"/>
      <c r="AUZ44" s="50"/>
      <c r="AVA44" s="50"/>
      <c r="AVB44" s="50"/>
      <c r="AVC44" s="50"/>
      <c r="AVD44" s="50"/>
      <c r="AVE44" s="50"/>
      <c r="AVF44" s="50"/>
      <c r="AVG44" s="50"/>
      <c r="AVH44" s="50"/>
      <c r="AVI44" s="50"/>
      <c r="AVJ44" s="50"/>
      <c r="AVK44" s="50"/>
      <c r="AVL44" s="50"/>
      <c r="AVM44" s="50"/>
      <c r="AVN44" s="50"/>
      <c r="AVO44" s="50"/>
      <c r="AVP44" s="50"/>
      <c r="AVQ44" s="50"/>
      <c r="AVR44" s="50"/>
      <c r="AVS44" s="50"/>
      <c r="AVT44" s="50"/>
      <c r="AVU44" s="50"/>
      <c r="AVV44" s="50"/>
      <c r="AVW44" s="50"/>
      <c r="AVX44" s="50"/>
      <c r="AVY44" s="50"/>
      <c r="AVZ44" s="50"/>
      <c r="AWA44" s="50"/>
      <c r="AWB44" s="50"/>
      <c r="AWC44" s="50"/>
      <c r="AWD44" s="50"/>
      <c r="AWE44" s="50"/>
      <c r="AWF44" s="50"/>
      <c r="AWG44" s="50"/>
      <c r="AWH44" s="50"/>
      <c r="AWI44" s="50"/>
      <c r="AWJ44" s="50"/>
      <c r="AWK44" s="50"/>
      <c r="AWL44" s="50"/>
      <c r="AWM44" s="50"/>
      <c r="AWN44" s="50"/>
      <c r="AWO44" s="50"/>
      <c r="AWP44" s="50"/>
      <c r="AWQ44" s="50"/>
      <c r="AWR44" s="50"/>
      <c r="AWS44" s="50"/>
      <c r="AWT44" s="50"/>
      <c r="AWU44" s="50"/>
      <c r="AWV44" s="50"/>
      <c r="AWW44" s="50"/>
      <c r="AWX44" s="50"/>
      <c r="AWY44" s="50"/>
      <c r="AWZ44" s="50"/>
      <c r="AXA44" s="50"/>
      <c r="AXB44" s="50"/>
      <c r="AXC44" s="50"/>
      <c r="AXD44" s="50"/>
      <c r="AXE44" s="50"/>
      <c r="AXF44" s="50"/>
      <c r="AXG44" s="50"/>
      <c r="AXH44" s="50"/>
      <c r="AXI44" s="50"/>
      <c r="AXJ44" s="50"/>
      <c r="AXK44" s="50"/>
      <c r="AXL44" s="50"/>
      <c r="AXM44" s="50"/>
      <c r="AXN44" s="50"/>
      <c r="AXO44" s="50"/>
      <c r="AXP44" s="50"/>
      <c r="AXQ44" s="50"/>
      <c r="AXR44" s="50"/>
      <c r="AXS44" s="50"/>
      <c r="AXT44" s="50"/>
      <c r="AXU44" s="50"/>
      <c r="AXV44" s="50"/>
      <c r="AXW44" s="50"/>
      <c r="AXX44" s="50"/>
      <c r="AXY44" s="50"/>
      <c r="AXZ44" s="50"/>
      <c r="AYA44" s="50"/>
      <c r="AYB44" s="50"/>
      <c r="AYC44" s="50"/>
      <c r="AYD44" s="50"/>
      <c r="AYE44" s="50"/>
      <c r="AYF44" s="50"/>
      <c r="AYG44" s="50"/>
      <c r="AYH44" s="50"/>
      <c r="AYI44" s="50"/>
      <c r="AYJ44" s="50"/>
      <c r="AYK44" s="50"/>
      <c r="AYL44" s="50"/>
      <c r="AYM44" s="50"/>
      <c r="AYN44" s="50"/>
      <c r="AYO44" s="50"/>
      <c r="AYP44" s="50"/>
      <c r="AYQ44" s="50"/>
      <c r="AYR44" s="50"/>
      <c r="AYS44" s="50"/>
      <c r="AYT44" s="50"/>
      <c r="AYU44" s="50"/>
      <c r="AYV44" s="50"/>
      <c r="AYW44" s="50"/>
      <c r="AYX44" s="50"/>
      <c r="AYY44" s="50"/>
      <c r="AYZ44" s="50"/>
      <c r="AZA44" s="50"/>
      <c r="AZB44" s="50"/>
      <c r="AZC44" s="50"/>
      <c r="AZD44" s="50"/>
      <c r="AZE44" s="50"/>
      <c r="AZF44" s="50"/>
      <c r="AZG44" s="50"/>
      <c r="AZH44" s="50"/>
      <c r="AZI44" s="50"/>
      <c r="AZJ44" s="50"/>
      <c r="AZK44" s="50"/>
      <c r="AZL44" s="50"/>
      <c r="AZM44" s="50"/>
      <c r="AZN44" s="50"/>
      <c r="AZO44" s="50"/>
      <c r="AZP44" s="50"/>
      <c r="AZQ44" s="50"/>
      <c r="AZR44" s="50"/>
      <c r="AZS44" s="50"/>
      <c r="AZT44" s="50"/>
      <c r="AZU44" s="50"/>
      <c r="AZV44" s="50"/>
      <c r="AZW44" s="50"/>
      <c r="AZX44" s="50"/>
      <c r="AZY44" s="50"/>
      <c r="AZZ44" s="50"/>
      <c r="BAA44" s="50"/>
      <c r="BAB44" s="50"/>
      <c r="BAC44" s="50"/>
      <c r="BAD44" s="50"/>
      <c r="BAE44" s="50"/>
      <c r="BAF44" s="50"/>
      <c r="BAG44" s="50"/>
      <c r="BAH44" s="50"/>
      <c r="BAI44" s="50"/>
      <c r="BAJ44" s="50"/>
      <c r="BAK44" s="50"/>
      <c r="BAL44" s="50"/>
      <c r="BAM44" s="50"/>
      <c r="BAN44" s="50"/>
      <c r="BAO44" s="50"/>
      <c r="BAP44" s="50"/>
      <c r="BAQ44" s="50"/>
      <c r="BAR44" s="50"/>
      <c r="BAS44" s="50"/>
      <c r="BAT44" s="50"/>
      <c r="BAU44" s="50"/>
      <c r="BAV44" s="50"/>
      <c r="BAW44" s="50"/>
      <c r="BAX44" s="50"/>
      <c r="BAY44" s="50"/>
      <c r="BAZ44" s="50"/>
      <c r="BBA44" s="50"/>
      <c r="BBB44" s="50"/>
      <c r="BBC44" s="50"/>
      <c r="BBD44" s="50"/>
      <c r="BBE44" s="50"/>
      <c r="BBF44" s="50"/>
      <c r="BBG44" s="50"/>
      <c r="BBH44" s="50"/>
      <c r="BBI44" s="50"/>
      <c r="BBJ44" s="50"/>
      <c r="BBK44" s="50"/>
      <c r="BBL44" s="50"/>
      <c r="BBM44" s="50"/>
      <c r="BBN44" s="50"/>
      <c r="BBO44" s="50"/>
      <c r="BBP44" s="50"/>
      <c r="BBQ44" s="50"/>
      <c r="BBR44" s="50"/>
      <c r="BBS44" s="50"/>
      <c r="BBT44" s="50"/>
      <c r="BBU44" s="50"/>
      <c r="BBV44" s="50"/>
      <c r="BBW44" s="50"/>
      <c r="BBX44" s="50"/>
      <c r="BBY44" s="50"/>
      <c r="BBZ44" s="50"/>
      <c r="BCA44" s="50"/>
      <c r="BCB44" s="50"/>
      <c r="BCC44" s="50"/>
      <c r="BCD44" s="50"/>
      <c r="BCE44" s="50"/>
      <c r="BCF44" s="50"/>
      <c r="BCG44" s="50"/>
      <c r="BCH44" s="50"/>
      <c r="BCI44" s="50"/>
      <c r="BCJ44" s="50"/>
      <c r="BCK44" s="50"/>
      <c r="BCL44" s="50"/>
      <c r="BCM44" s="50"/>
      <c r="BCN44" s="50"/>
      <c r="BCO44" s="50"/>
      <c r="BCP44" s="50"/>
      <c r="BCQ44" s="50"/>
      <c r="BCR44" s="50"/>
      <c r="BCS44" s="50"/>
      <c r="BCT44" s="50"/>
      <c r="BCU44" s="50"/>
      <c r="BCV44" s="50"/>
      <c r="BCW44" s="50"/>
      <c r="BCX44" s="50"/>
      <c r="BCY44" s="50"/>
      <c r="BCZ44" s="50"/>
      <c r="BDA44" s="50"/>
      <c r="BDB44" s="50"/>
      <c r="BDC44" s="50"/>
      <c r="BDD44" s="50"/>
      <c r="BDE44" s="50"/>
      <c r="BDF44" s="50"/>
      <c r="BDG44" s="50"/>
      <c r="BDH44" s="50"/>
      <c r="BDI44" s="50"/>
      <c r="BDJ44" s="50"/>
      <c r="BDK44" s="50"/>
      <c r="BDL44" s="50"/>
      <c r="BDM44" s="50"/>
      <c r="BDN44" s="50"/>
      <c r="BDO44" s="50"/>
      <c r="BDP44" s="50"/>
      <c r="BDQ44" s="50"/>
      <c r="BDR44" s="50"/>
      <c r="BDS44" s="50"/>
      <c r="BDT44" s="50"/>
      <c r="BDU44" s="50"/>
      <c r="BDV44" s="50"/>
      <c r="BDW44" s="50"/>
      <c r="BDX44" s="50"/>
      <c r="BDY44" s="50"/>
      <c r="BDZ44" s="50"/>
      <c r="BEA44" s="50"/>
      <c r="BEB44" s="50"/>
      <c r="BEC44" s="50"/>
      <c r="BED44" s="50"/>
      <c r="BEE44" s="50"/>
      <c r="BEF44" s="50"/>
      <c r="BEG44" s="50"/>
      <c r="BEH44" s="50"/>
      <c r="BEI44" s="50"/>
      <c r="BEJ44" s="50"/>
      <c r="BEK44" s="50"/>
      <c r="BEL44" s="50"/>
      <c r="BEM44" s="50"/>
      <c r="BEN44" s="50"/>
      <c r="BEO44" s="50"/>
      <c r="BEP44" s="50"/>
      <c r="BEQ44" s="50"/>
      <c r="BER44" s="50"/>
      <c r="BES44" s="50"/>
      <c r="BET44" s="50"/>
      <c r="BEU44" s="50"/>
      <c r="BEV44" s="50"/>
      <c r="BEW44" s="50"/>
      <c r="BEX44" s="50"/>
      <c r="BEY44" s="50"/>
      <c r="BEZ44" s="50"/>
      <c r="BFA44" s="50"/>
      <c r="BFB44" s="50"/>
      <c r="BFC44" s="50"/>
      <c r="BFD44" s="50"/>
      <c r="BFE44" s="50"/>
      <c r="BFF44" s="50"/>
      <c r="BFG44" s="50"/>
      <c r="BFH44" s="50"/>
      <c r="BFI44" s="50"/>
      <c r="BFJ44" s="50"/>
      <c r="BFK44" s="50"/>
      <c r="BFL44" s="50"/>
      <c r="BFM44" s="50"/>
      <c r="BFN44" s="50"/>
      <c r="BFO44" s="50"/>
      <c r="BFP44" s="50"/>
      <c r="BFQ44" s="50"/>
      <c r="BFR44" s="50"/>
      <c r="BFS44" s="50"/>
      <c r="BFT44" s="50"/>
      <c r="BFU44" s="50"/>
      <c r="BFV44" s="50"/>
      <c r="BFW44" s="50"/>
      <c r="BFX44" s="50"/>
      <c r="BFY44" s="50"/>
      <c r="BFZ44" s="50"/>
      <c r="BGA44" s="50"/>
      <c r="BGB44" s="50"/>
      <c r="BGC44" s="50"/>
      <c r="BGD44" s="50"/>
      <c r="BGE44" s="50"/>
      <c r="BGF44" s="50"/>
      <c r="BGG44" s="50"/>
      <c r="BGH44" s="50"/>
      <c r="BGI44" s="50"/>
      <c r="BGJ44" s="50"/>
      <c r="BGK44" s="50"/>
      <c r="BGL44" s="50"/>
      <c r="BGM44" s="50"/>
      <c r="BGN44" s="50"/>
      <c r="BGO44" s="50"/>
      <c r="BGP44" s="50"/>
      <c r="BGQ44" s="50"/>
      <c r="BGR44" s="50"/>
      <c r="BGS44" s="50"/>
      <c r="BGT44" s="50"/>
      <c r="BGU44" s="50"/>
      <c r="BGV44" s="50"/>
      <c r="BGW44" s="50"/>
      <c r="BGX44" s="50"/>
      <c r="BGY44" s="50"/>
      <c r="BGZ44" s="50"/>
      <c r="BHA44" s="50"/>
      <c r="BHB44" s="50"/>
      <c r="BHC44" s="50"/>
      <c r="BHD44" s="50"/>
      <c r="BHE44" s="50"/>
      <c r="BHF44" s="50"/>
      <c r="BHG44" s="50"/>
      <c r="BHH44" s="50"/>
      <c r="BHI44" s="50"/>
      <c r="BHJ44" s="50"/>
      <c r="BHK44" s="50"/>
      <c r="BHL44" s="50"/>
      <c r="BHM44" s="50"/>
      <c r="BHN44" s="50"/>
      <c r="BHO44" s="50"/>
      <c r="BHP44" s="50"/>
      <c r="BHQ44" s="50"/>
      <c r="BHR44" s="50"/>
      <c r="BHS44" s="50"/>
      <c r="BHT44" s="50"/>
      <c r="BHU44" s="50"/>
      <c r="BHV44" s="50"/>
      <c r="BHW44" s="50"/>
      <c r="BHX44" s="50"/>
      <c r="BHY44" s="50"/>
      <c r="BHZ44" s="50"/>
      <c r="BIA44" s="50"/>
      <c r="BIB44" s="50"/>
      <c r="BIC44" s="50"/>
      <c r="BID44" s="50"/>
      <c r="BIE44" s="50"/>
      <c r="BIF44" s="50"/>
      <c r="BIG44" s="50"/>
      <c r="BIH44" s="50"/>
      <c r="BII44" s="50"/>
      <c r="BIJ44" s="50"/>
      <c r="BIK44" s="50"/>
      <c r="BIL44" s="50"/>
      <c r="BIM44" s="50"/>
      <c r="BIN44" s="50"/>
      <c r="BIO44" s="50"/>
      <c r="BIP44" s="50"/>
      <c r="BIQ44" s="50"/>
      <c r="BIR44" s="50"/>
      <c r="BIS44" s="50"/>
      <c r="BIT44" s="50"/>
      <c r="BIU44" s="50"/>
      <c r="BIV44" s="50"/>
      <c r="BIW44" s="50"/>
      <c r="BIX44" s="50"/>
      <c r="BIY44" s="50"/>
      <c r="BIZ44" s="50"/>
      <c r="BJA44" s="50"/>
      <c r="BJB44" s="50"/>
      <c r="BJC44" s="50"/>
      <c r="BJD44" s="50"/>
      <c r="BJE44" s="50"/>
      <c r="BJF44" s="50"/>
      <c r="BJG44" s="50"/>
      <c r="BJH44" s="50"/>
      <c r="BJI44" s="50"/>
      <c r="BJJ44" s="50"/>
      <c r="BJK44" s="50"/>
      <c r="BJL44" s="50"/>
      <c r="BJM44" s="50"/>
      <c r="BJN44" s="50"/>
      <c r="BJO44" s="50"/>
      <c r="BJP44" s="50"/>
      <c r="BJQ44" s="50"/>
      <c r="BJR44" s="50"/>
      <c r="BJS44" s="50"/>
      <c r="BJT44" s="50"/>
      <c r="BJU44" s="50"/>
      <c r="BJV44" s="50"/>
      <c r="BJW44" s="50"/>
      <c r="BJX44" s="50"/>
      <c r="BJY44" s="50"/>
      <c r="BJZ44" s="50"/>
      <c r="BKA44" s="50"/>
      <c r="BKB44" s="50"/>
      <c r="BKC44" s="50"/>
      <c r="BKD44" s="50"/>
      <c r="BKE44" s="50"/>
      <c r="BKF44" s="50"/>
      <c r="BKG44" s="50"/>
      <c r="BKH44" s="50"/>
      <c r="BKI44" s="50"/>
      <c r="BKJ44" s="50"/>
      <c r="BKK44" s="50"/>
      <c r="BKL44" s="50"/>
      <c r="BKM44" s="50"/>
      <c r="BKN44" s="50"/>
      <c r="BKO44" s="50"/>
      <c r="BKP44" s="50"/>
      <c r="BKQ44" s="50"/>
      <c r="BKR44" s="50"/>
      <c r="BKS44" s="50"/>
      <c r="BKT44" s="50"/>
      <c r="BKU44" s="50"/>
      <c r="BKV44" s="50"/>
      <c r="BKW44" s="50"/>
      <c r="BKX44" s="50"/>
      <c r="BKY44" s="50"/>
      <c r="BKZ44" s="50"/>
      <c r="BLA44" s="50"/>
      <c r="BLB44" s="50"/>
      <c r="BLC44" s="50"/>
      <c r="BLD44" s="50"/>
      <c r="BLE44" s="50"/>
      <c r="BLF44" s="50"/>
      <c r="BLG44" s="50"/>
      <c r="BLH44" s="50"/>
      <c r="BLI44" s="50"/>
      <c r="BLJ44" s="50"/>
      <c r="BLK44" s="50"/>
      <c r="BLL44" s="50"/>
      <c r="BLM44" s="50"/>
      <c r="BLN44" s="50"/>
      <c r="BLO44" s="50"/>
      <c r="BLP44" s="50"/>
      <c r="BLQ44" s="50"/>
      <c r="BLR44" s="50"/>
      <c r="BLS44" s="50"/>
      <c r="BLT44" s="50"/>
      <c r="BLU44" s="50"/>
      <c r="BLV44" s="50"/>
      <c r="BLW44" s="50"/>
      <c r="BLX44" s="50"/>
      <c r="BLY44" s="50"/>
      <c r="BLZ44" s="50"/>
      <c r="BMA44" s="50"/>
      <c r="BMB44" s="50"/>
      <c r="BMC44" s="50"/>
      <c r="BMD44" s="50"/>
      <c r="BME44" s="50"/>
      <c r="BMF44" s="50"/>
      <c r="BMG44" s="50"/>
      <c r="BMH44" s="50"/>
      <c r="BMI44" s="50"/>
      <c r="BMJ44" s="50"/>
      <c r="BMK44" s="50"/>
      <c r="BML44" s="50"/>
      <c r="BMM44" s="50"/>
      <c r="BMN44" s="50"/>
      <c r="BMO44" s="50"/>
      <c r="BMP44" s="50"/>
      <c r="BMQ44" s="50"/>
      <c r="BMR44" s="50"/>
      <c r="BMS44" s="50"/>
      <c r="BMT44" s="50"/>
      <c r="BMU44" s="50"/>
      <c r="BMV44" s="50"/>
      <c r="BMW44" s="50"/>
      <c r="BMX44" s="50"/>
      <c r="BMY44" s="50"/>
      <c r="BMZ44" s="50"/>
      <c r="BNA44" s="50"/>
      <c r="BNB44" s="50"/>
      <c r="BNC44" s="50"/>
      <c r="BND44" s="50"/>
      <c r="BNE44" s="50"/>
      <c r="BNF44" s="50"/>
      <c r="BNG44" s="50"/>
      <c r="BNH44" s="50"/>
      <c r="BNI44" s="50"/>
      <c r="BNJ44" s="50"/>
      <c r="BNK44" s="50"/>
      <c r="BNL44" s="50"/>
      <c r="BNM44" s="50"/>
      <c r="BNN44" s="50"/>
      <c r="BNO44" s="50"/>
      <c r="BNP44" s="50"/>
      <c r="BNQ44" s="50"/>
      <c r="BNR44" s="50"/>
      <c r="BNS44" s="50"/>
      <c r="BNT44" s="50"/>
      <c r="BNU44" s="50"/>
      <c r="BNV44" s="50"/>
      <c r="BNW44" s="50"/>
      <c r="BNX44" s="50"/>
      <c r="BNY44" s="50"/>
      <c r="BNZ44" s="50"/>
      <c r="BOA44" s="50"/>
      <c r="BOB44" s="50"/>
      <c r="BOC44" s="50"/>
      <c r="BOD44" s="50"/>
      <c r="BOE44" s="50"/>
      <c r="BOF44" s="50"/>
      <c r="BOG44" s="50"/>
      <c r="BOH44" s="50"/>
      <c r="BOI44" s="50"/>
      <c r="BOJ44" s="50"/>
      <c r="BOK44" s="50"/>
      <c r="BOL44" s="50"/>
      <c r="BOM44" s="50"/>
      <c r="BON44" s="50"/>
      <c r="BOO44" s="50"/>
      <c r="BOP44" s="50"/>
      <c r="BOQ44" s="50"/>
      <c r="BOR44" s="50"/>
      <c r="BOS44" s="50"/>
      <c r="BOT44" s="50"/>
      <c r="BOU44" s="50"/>
      <c r="BOV44" s="50"/>
      <c r="BOW44" s="50"/>
      <c r="BOX44" s="50"/>
      <c r="BOY44" s="50"/>
      <c r="BOZ44" s="50"/>
      <c r="BPA44" s="50"/>
      <c r="BPB44" s="50"/>
      <c r="BPC44" s="50"/>
      <c r="BPD44" s="50"/>
      <c r="BPE44" s="50"/>
      <c r="BPF44" s="50"/>
      <c r="BPG44" s="50"/>
      <c r="BPH44" s="50"/>
      <c r="BPI44" s="50"/>
      <c r="BPJ44" s="50"/>
      <c r="BPK44" s="50"/>
      <c r="BPL44" s="50"/>
      <c r="BPM44" s="50"/>
      <c r="BPN44" s="50"/>
      <c r="BPO44" s="50"/>
      <c r="BPP44" s="50"/>
      <c r="BPQ44" s="50"/>
      <c r="BPR44" s="50"/>
      <c r="BPS44" s="50"/>
      <c r="BPT44" s="50"/>
      <c r="BPU44" s="50"/>
      <c r="BPV44" s="50"/>
      <c r="BPW44" s="50"/>
      <c r="BPX44" s="50"/>
      <c r="BPY44" s="50"/>
      <c r="BPZ44" s="50"/>
      <c r="BQA44" s="50"/>
      <c r="BQB44" s="50"/>
      <c r="BQC44" s="50"/>
      <c r="BQD44" s="50"/>
      <c r="BQE44" s="50"/>
      <c r="BQF44" s="50"/>
      <c r="BQG44" s="50"/>
      <c r="BQH44" s="50"/>
      <c r="BQI44" s="50"/>
      <c r="BQJ44" s="50"/>
      <c r="BQK44" s="50"/>
      <c r="BQL44" s="50"/>
      <c r="BQM44" s="50"/>
      <c r="BQN44" s="50"/>
      <c r="BQO44" s="50"/>
      <c r="BQP44" s="50"/>
      <c r="BQQ44" s="50"/>
      <c r="BQR44" s="50"/>
      <c r="BQS44" s="50"/>
      <c r="BQT44" s="50"/>
      <c r="BQU44" s="50"/>
      <c r="BQV44" s="50"/>
      <c r="BQW44" s="50"/>
      <c r="BQX44" s="50"/>
      <c r="BQY44" s="50"/>
      <c r="BQZ44" s="50"/>
      <c r="BRA44" s="50"/>
      <c r="BRB44" s="50"/>
      <c r="BRC44" s="50"/>
      <c r="BRD44" s="50"/>
      <c r="BRE44" s="50"/>
      <c r="BRF44" s="50"/>
      <c r="BRG44" s="50"/>
      <c r="BRH44" s="50"/>
      <c r="BRI44" s="50"/>
      <c r="BRJ44" s="50"/>
      <c r="BRK44" s="50"/>
      <c r="BRL44" s="50"/>
      <c r="BRM44" s="50"/>
      <c r="BRN44" s="50"/>
      <c r="BRO44" s="50"/>
      <c r="BRP44" s="50"/>
      <c r="BRQ44" s="50"/>
      <c r="BRR44" s="50"/>
      <c r="BRS44" s="50"/>
      <c r="BRT44" s="50"/>
      <c r="BRU44" s="50"/>
      <c r="BRV44" s="50"/>
      <c r="BRW44" s="50"/>
      <c r="BRX44" s="50"/>
      <c r="BRY44" s="50"/>
      <c r="BRZ44" s="50"/>
      <c r="BSA44" s="50"/>
      <c r="BSB44" s="50"/>
      <c r="BSC44" s="50"/>
      <c r="BSD44" s="50"/>
      <c r="BSE44" s="50"/>
      <c r="BSF44" s="50"/>
      <c r="BSG44" s="50"/>
      <c r="BSH44" s="50"/>
      <c r="BSI44" s="50"/>
      <c r="BSJ44" s="50"/>
      <c r="BSK44" s="50"/>
      <c r="BSL44" s="50"/>
      <c r="BSM44" s="50"/>
      <c r="BSN44" s="50"/>
      <c r="BSO44" s="50"/>
      <c r="BSP44" s="50"/>
      <c r="BSQ44" s="50"/>
      <c r="BSR44" s="50"/>
      <c r="BSS44" s="50"/>
      <c r="BST44" s="50"/>
      <c r="BSU44" s="50"/>
      <c r="BSV44" s="50"/>
      <c r="BSW44" s="50"/>
      <c r="BSX44" s="50"/>
      <c r="BSY44" s="50"/>
      <c r="BSZ44" s="50"/>
      <c r="BTA44" s="50"/>
      <c r="BTB44" s="50"/>
      <c r="BTC44" s="50"/>
      <c r="BTD44" s="50"/>
      <c r="BTE44" s="50"/>
      <c r="BTF44" s="50"/>
      <c r="BTG44" s="50"/>
      <c r="BTH44" s="50"/>
      <c r="BTI44" s="50"/>
      <c r="BTJ44" s="50"/>
      <c r="BTK44" s="50"/>
      <c r="BTL44" s="50"/>
      <c r="BTM44" s="50"/>
      <c r="BTN44" s="50"/>
      <c r="BTO44" s="50"/>
      <c r="BTP44" s="50"/>
      <c r="BTQ44" s="50"/>
      <c r="BTR44" s="50"/>
      <c r="BTS44" s="50"/>
      <c r="BTT44" s="50"/>
      <c r="BTU44" s="50"/>
      <c r="BTV44" s="50"/>
      <c r="BTW44" s="50"/>
      <c r="BTX44" s="50"/>
      <c r="BTY44" s="50"/>
      <c r="BTZ44" s="50"/>
      <c r="BUA44" s="50"/>
      <c r="BUB44" s="50"/>
      <c r="BUC44" s="50"/>
      <c r="BUD44" s="50"/>
      <c r="BUE44" s="50"/>
      <c r="BUF44" s="50"/>
      <c r="BUG44" s="50"/>
      <c r="BUH44" s="50"/>
      <c r="BUI44" s="50"/>
      <c r="BUJ44" s="50"/>
      <c r="BUK44" s="50"/>
      <c r="BUL44" s="50"/>
      <c r="BUM44" s="50"/>
      <c r="BUN44" s="50"/>
      <c r="BUO44" s="50"/>
      <c r="BUP44" s="50"/>
      <c r="BUQ44" s="50"/>
      <c r="BUR44" s="50"/>
      <c r="BUS44" s="50"/>
      <c r="BUT44" s="50"/>
      <c r="BUU44" s="50"/>
      <c r="BUV44" s="50"/>
      <c r="BUW44" s="50"/>
      <c r="BUX44" s="50"/>
      <c r="BUY44" s="50"/>
      <c r="BUZ44" s="50"/>
      <c r="BVA44" s="50"/>
      <c r="BVB44" s="50"/>
      <c r="BVC44" s="50"/>
      <c r="BVD44" s="50"/>
      <c r="BVE44" s="50"/>
      <c r="BVF44" s="50"/>
      <c r="BVG44" s="50"/>
      <c r="BVH44" s="50"/>
      <c r="BVI44" s="50"/>
      <c r="BVJ44" s="50"/>
      <c r="BVK44" s="50"/>
      <c r="BVL44" s="50"/>
      <c r="BVM44" s="50"/>
      <c r="BVN44" s="50"/>
      <c r="BVO44" s="50"/>
      <c r="BVP44" s="50"/>
      <c r="BVQ44" s="50"/>
      <c r="BVR44" s="50"/>
      <c r="BVS44" s="50"/>
      <c r="BVT44" s="50"/>
      <c r="BVU44" s="50"/>
      <c r="BVV44" s="50"/>
      <c r="BVW44" s="50"/>
      <c r="BVX44" s="50"/>
      <c r="BVY44" s="50"/>
      <c r="BVZ44" s="50"/>
      <c r="BWA44" s="50"/>
      <c r="BWB44" s="50"/>
      <c r="BWC44" s="50"/>
      <c r="BWD44" s="50"/>
      <c r="BWE44" s="50"/>
      <c r="BWF44" s="50"/>
      <c r="BWG44" s="50"/>
      <c r="BWH44" s="50"/>
      <c r="BWI44" s="50"/>
      <c r="BWJ44" s="50"/>
      <c r="BWK44" s="50"/>
      <c r="BWL44" s="50"/>
      <c r="BWM44" s="50"/>
      <c r="BWN44" s="50"/>
      <c r="BWO44" s="50"/>
      <c r="BWP44" s="50"/>
      <c r="BWQ44" s="50"/>
      <c r="BWR44" s="50"/>
      <c r="BWS44" s="50"/>
      <c r="BWT44" s="50"/>
      <c r="BWU44" s="50"/>
      <c r="BWV44" s="50"/>
      <c r="BWW44" s="50"/>
      <c r="BWX44" s="50"/>
      <c r="BWY44" s="50"/>
      <c r="BWZ44" s="50"/>
      <c r="BXA44" s="50"/>
      <c r="BXB44" s="50"/>
      <c r="BXC44" s="50"/>
      <c r="BXD44" s="50"/>
      <c r="BXE44" s="50"/>
      <c r="BXF44" s="50"/>
      <c r="BXG44" s="50"/>
      <c r="BXH44" s="50"/>
      <c r="BXI44" s="50"/>
      <c r="BXJ44" s="50"/>
      <c r="BXK44" s="50"/>
      <c r="BXL44" s="50"/>
      <c r="BXM44" s="50"/>
      <c r="BXN44" s="50"/>
      <c r="BXO44" s="50"/>
      <c r="BXP44" s="50"/>
      <c r="BXQ44" s="50"/>
      <c r="BXR44" s="50"/>
      <c r="BXS44" s="50"/>
      <c r="BXT44" s="50"/>
      <c r="BXU44" s="50"/>
      <c r="BXV44" s="50"/>
      <c r="BXW44" s="50"/>
      <c r="BXX44" s="50"/>
      <c r="BXY44" s="50"/>
      <c r="BXZ44" s="50"/>
      <c r="BYA44" s="50"/>
      <c r="BYB44" s="50"/>
      <c r="BYC44" s="50"/>
      <c r="BYD44" s="50"/>
      <c r="BYE44" s="50"/>
      <c r="BYF44" s="50"/>
      <c r="BYG44" s="50"/>
      <c r="BYH44" s="50"/>
      <c r="BYI44" s="50"/>
      <c r="BYJ44" s="50"/>
      <c r="BYK44" s="50"/>
      <c r="BYL44" s="50"/>
      <c r="BYM44" s="50"/>
      <c r="BYN44" s="50"/>
      <c r="BYO44" s="50"/>
      <c r="BYP44" s="50"/>
      <c r="BYQ44" s="50"/>
      <c r="BYR44" s="50"/>
      <c r="BYS44" s="50"/>
      <c r="BYT44" s="50"/>
      <c r="BYU44" s="50"/>
      <c r="BYV44" s="50"/>
      <c r="BYW44" s="50"/>
      <c r="BYX44" s="50"/>
      <c r="BYY44" s="50"/>
      <c r="BYZ44" s="50"/>
      <c r="BZA44" s="50"/>
      <c r="BZB44" s="50"/>
      <c r="BZC44" s="50"/>
      <c r="BZD44" s="50"/>
      <c r="BZE44" s="50"/>
      <c r="BZF44" s="50"/>
      <c r="BZG44" s="50"/>
      <c r="BZH44" s="50"/>
      <c r="BZI44" s="50"/>
      <c r="BZJ44" s="50"/>
      <c r="BZK44" s="50"/>
      <c r="BZL44" s="50"/>
      <c r="BZM44" s="50"/>
      <c r="BZN44" s="50"/>
      <c r="BZO44" s="50"/>
      <c r="BZP44" s="50"/>
      <c r="BZQ44" s="50"/>
      <c r="BZR44" s="50"/>
      <c r="BZS44" s="50"/>
      <c r="BZT44" s="50"/>
      <c r="BZU44" s="50"/>
      <c r="BZV44" s="50"/>
      <c r="BZW44" s="50"/>
      <c r="BZX44" s="50"/>
      <c r="BZY44" s="50"/>
      <c r="BZZ44" s="50"/>
      <c r="CAA44" s="50"/>
      <c r="CAB44" s="50"/>
      <c r="CAC44" s="50"/>
      <c r="CAD44" s="50"/>
      <c r="CAE44" s="50"/>
      <c r="CAF44" s="50"/>
      <c r="CAG44" s="50"/>
      <c r="CAH44" s="50"/>
      <c r="CAI44" s="50"/>
      <c r="CAJ44" s="50"/>
      <c r="CAK44" s="50"/>
      <c r="CAL44" s="50"/>
      <c r="CAM44" s="50"/>
      <c r="CAN44" s="50"/>
      <c r="CAO44" s="50"/>
      <c r="CAP44" s="50"/>
      <c r="CAQ44" s="50"/>
      <c r="CAR44" s="50"/>
      <c r="CAS44" s="50"/>
      <c r="CAT44" s="50"/>
      <c r="CAU44" s="50"/>
      <c r="CAV44" s="50"/>
      <c r="CAW44" s="50"/>
      <c r="CAX44" s="50"/>
      <c r="CAY44" s="50"/>
      <c r="CAZ44" s="50"/>
      <c r="CBA44" s="50"/>
      <c r="CBB44" s="50"/>
      <c r="CBC44" s="50"/>
      <c r="CBD44" s="50"/>
      <c r="CBE44" s="50"/>
      <c r="CBF44" s="50"/>
      <c r="CBG44" s="50"/>
      <c r="CBH44" s="50"/>
      <c r="CBI44" s="50"/>
      <c r="CBJ44" s="50"/>
      <c r="CBK44" s="50"/>
      <c r="CBL44" s="50"/>
      <c r="CBM44" s="50"/>
      <c r="CBN44" s="50"/>
      <c r="CBO44" s="50"/>
      <c r="CBP44" s="50"/>
      <c r="CBQ44" s="50"/>
      <c r="CBR44" s="50"/>
      <c r="CBS44" s="50"/>
      <c r="CBT44" s="50"/>
      <c r="CBU44" s="50"/>
      <c r="CBV44" s="50"/>
      <c r="CBW44" s="50"/>
      <c r="CBX44" s="50"/>
      <c r="CBY44" s="50"/>
      <c r="CBZ44" s="50"/>
      <c r="CCA44" s="50"/>
      <c r="CCB44" s="50"/>
      <c r="CCC44" s="50"/>
      <c r="CCD44" s="50"/>
      <c r="CCE44" s="50"/>
      <c r="CCF44" s="50"/>
      <c r="CCG44" s="50"/>
      <c r="CCH44" s="50"/>
      <c r="CCI44" s="50"/>
      <c r="CCJ44" s="50"/>
      <c r="CCK44" s="50"/>
      <c r="CCL44" s="50"/>
      <c r="CCM44" s="50"/>
      <c r="CCN44" s="50"/>
      <c r="CCO44" s="50"/>
      <c r="CCP44" s="50"/>
      <c r="CCQ44" s="50"/>
      <c r="CCR44" s="50"/>
      <c r="CCS44" s="50"/>
      <c r="CCT44" s="50"/>
      <c r="CCU44" s="50"/>
      <c r="CCV44" s="50"/>
      <c r="CCW44" s="50"/>
      <c r="CCX44" s="50"/>
      <c r="CCY44" s="50"/>
      <c r="CCZ44" s="50"/>
      <c r="CDA44" s="50"/>
      <c r="CDB44" s="50"/>
      <c r="CDC44" s="50"/>
      <c r="CDD44" s="50"/>
      <c r="CDE44" s="50"/>
      <c r="CDF44" s="50"/>
      <c r="CDG44" s="50"/>
      <c r="CDH44" s="50"/>
      <c r="CDI44" s="50"/>
      <c r="CDJ44" s="50"/>
      <c r="CDK44" s="50"/>
      <c r="CDL44" s="50"/>
      <c r="CDM44" s="50"/>
      <c r="CDN44" s="50"/>
      <c r="CDO44" s="50"/>
      <c r="CDP44" s="50"/>
      <c r="CDQ44" s="50"/>
      <c r="CDR44" s="50"/>
      <c r="CDS44" s="50"/>
      <c r="CDT44" s="50"/>
      <c r="CDU44" s="50"/>
      <c r="CDV44" s="50"/>
      <c r="CDW44" s="50"/>
      <c r="CDX44" s="50"/>
      <c r="CDY44" s="50"/>
      <c r="CDZ44" s="50"/>
      <c r="CEA44" s="50"/>
      <c r="CEB44" s="50"/>
      <c r="CEC44" s="50"/>
      <c r="CED44" s="50"/>
      <c r="CEE44" s="50"/>
      <c r="CEF44" s="50"/>
      <c r="CEG44" s="50"/>
      <c r="CEH44" s="50"/>
      <c r="CEI44" s="50"/>
      <c r="CEJ44" s="50"/>
      <c r="CEK44" s="50"/>
      <c r="CEL44" s="50"/>
      <c r="CEM44" s="50"/>
      <c r="CEN44" s="50"/>
      <c r="CEO44" s="50"/>
      <c r="CEP44" s="50"/>
      <c r="CEQ44" s="50"/>
      <c r="CER44" s="50"/>
      <c r="CES44" s="50"/>
      <c r="CET44" s="50"/>
      <c r="CEU44" s="50"/>
      <c r="CEV44" s="50"/>
      <c r="CEW44" s="50"/>
      <c r="CEX44" s="50"/>
      <c r="CEY44" s="50"/>
      <c r="CEZ44" s="50"/>
      <c r="CFA44" s="50"/>
      <c r="CFB44" s="50"/>
      <c r="CFC44" s="50"/>
      <c r="CFD44" s="50"/>
      <c r="CFE44" s="50"/>
      <c r="CFF44" s="50"/>
      <c r="CFG44" s="50"/>
      <c r="CFH44" s="50"/>
      <c r="CFI44" s="50"/>
      <c r="CFJ44" s="50"/>
      <c r="CFK44" s="50"/>
      <c r="CFL44" s="50"/>
      <c r="CFM44" s="50"/>
      <c r="CFN44" s="50"/>
      <c r="CFO44" s="50"/>
      <c r="CFP44" s="50"/>
      <c r="CFQ44" s="50"/>
      <c r="CFR44" s="50"/>
      <c r="CFS44" s="50"/>
      <c r="CFT44" s="50"/>
      <c r="CFU44" s="50"/>
      <c r="CFV44" s="50"/>
      <c r="CFW44" s="50"/>
      <c r="CFX44" s="50"/>
      <c r="CFY44" s="50"/>
      <c r="CFZ44" s="50"/>
      <c r="CGA44" s="50"/>
      <c r="CGB44" s="50"/>
      <c r="CGC44" s="50"/>
      <c r="CGD44" s="50"/>
      <c r="CGE44" s="50"/>
      <c r="CGF44" s="50"/>
      <c r="CGG44" s="50"/>
      <c r="CGH44" s="50"/>
      <c r="CGI44" s="50"/>
      <c r="CGJ44" s="50"/>
      <c r="CGK44" s="50"/>
      <c r="CGL44" s="50"/>
      <c r="CGM44" s="50"/>
      <c r="CGN44" s="50"/>
      <c r="CGO44" s="50"/>
      <c r="CGP44" s="50"/>
      <c r="CGQ44" s="50"/>
      <c r="CGR44" s="50"/>
      <c r="CGS44" s="50"/>
      <c r="CGT44" s="50"/>
      <c r="CGU44" s="50"/>
      <c r="CGV44" s="50"/>
      <c r="CGW44" s="50"/>
      <c r="CGX44" s="50"/>
      <c r="CGY44" s="50"/>
      <c r="CGZ44" s="50"/>
      <c r="CHA44" s="50"/>
      <c r="CHB44" s="50"/>
      <c r="CHC44" s="50"/>
      <c r="CHD44" s="50"/>
      <c r="CHE44" s="50"/>
      <c r="CHF44" s="50"/>
      <c r="CHG44" s="50"/>
      <c r="CHH44" s="50"/>
      <c r="CHI44" s="50"/>
      <c r="CHJ44" s="50"/>
      <c r="CHK44" s="50"/>
      <c r="CHL44" s="50"/>
      <c r="CHM44" s="50"/>
      <c r="CHN44" s="50"/>
      <c r="CHO44" s="50"/>
      <c r="CHP44" s="50"/>
      <c r="CHQ44" s="50"/>
      <c r="CHR44" s="50"/>
      <c r="CHS44" s="50"/>
      <c r="CHT44" s="50"/>
      <c r="CHU44" s="50"/>
      <c r="CHV44" s="50"/>
      <c r="CHW44" s="50"/>
      <c r="CHX44" s="50"/>
      <c r="CHY44" s="50"/>
      <c r="CHZ44" s="50"/>
      <c r="CIA44" s="50"/>
      <c r="CIB44" s="50"/>
      <c r="CIC44" s="50"/>
      <c r="CID44" s="50"/>
      <c r="CIE44" s="50"/>
      <c r="CIF44" s="50"/>
      <c r="CIG44" s="50"/>
      <c r="CIH44" s="50"/>
      <c r="CII44" s="50"/>
      <c r="CIJ44" s="50"/>
      <c r="CIK44" s="50"/>
      <c r="CIL44" s="50"/>
      <c r="CIM44" s="50"/>
      <c r="CIN44" s="50"/>
      <c r="CIO44" s="50"/>
      <c r="CIP44" s="50"/>
      <c r="CIQ44" s="50"/>
      <c r="CIR44" s="50"/>
      <c r="CIS44" s="50"/>
      <c r="CIT44" s="50"/>
      <c r="CIU44" s="50"/>
      <c r="CIV44" s="50"/>
      <c r="CIW44" s="50"/>
      <c r="CIX44" s="50"/>
      <c r="CIY44" s="50"/>
      <c r="CIZ44" s="50"/>
      <c r="CJA44" s="50"/>
      <c r="CJB44" s="50"/>
      <c r="CJC44" s="50"/>
      <c r="CJD44" s="50"/>
      <c r="CJE44" s="50"/>
      <c r="CJF44" s="50"/>
      <c r="CJG44" s="50"/>
      <c r="CJH44" s="50"/>
      <c r="CJI44" s="50"/>
      <c r="CJJ44" s="50"/>
      <c r="CJK44" s="50"/>
      <c r="CJL44" s="50"/>
      <c r="CJM44" s="50"/>
      <c r="CJN44" s="50"/>
      <c r="CJO44" s="50"/>
      <c r="CJP44" s="50"/>
      <c r="CJQ44" s="50"/>
      <c r="CJR44" s="50"/>
      <c r="CJS44" s="50"/>
      <c r="CJT44" s="50"/>
      <c r="CJU44" s="50"/>
      <c r="CJV44" s="50"/>
      <c r="CJW44" s="50"/>
      <c r="CJX44" s="50"/>
      <c r="CJY44" s="50"/>
      <c r="CJZ44" s="50"/>
      <c r="CKA44" s="50"/>
      <c r="CKB44" s="50"/>
      <c r="CKC44" s="50"/>
      <c r="CKD44" s="50"/>
      <c r="CKE44" s="50"/>
      <c r="CKF44" s="50"/>
      <c r="CKG44" s="50"/>
      <c r="CKH44" s="50"/>
      <c r="CKI44" s="50"/>
      <c r="CKJ44" s="50"/>
      <c r="CKK44" s="50"/>
      <c r="CKL44" s="50"/>
      <c r="CKM44" s="50"/>
      <c r="CKN44" s="50"/>
      <c r="CKO44" s="50"/>
      <c r="CKP44" s="50"/>
      <c r="CKQ44" s="50"/>
      <c r="CKR44" s="50"/>
      <c r="CKS44" s="50"/>
      <c r="CKT44" s="50"/>
      <c r="CKU44" s="50"/>
      <c r="CKV44" s="50"/>
      <c r="CKW44" s="50"/>
      <c r="CKX44" s="50"/>
      <c r="CKY44" s="50"/>
      <c r="CKZ44" s="50"/>
      <c r="CLA44" s="50"/>
      <c r="CLB44" s="50"/>
      <c r="CLC44" s="50"/>
      <c r="CLD44" s="50"/>
      <c r="CLE44" s="50"/>
      <c r="CLF44" s="50"/>
      <c r="CLG44" s="50"/>
      <c r="CLH44" s="50"/>
      <c r="CLI44" s="50"/>
      <c r="CLJ44" s="50"/>
      <c r="CLK44" s="50"/>
      <c r="CLL44" s="50"/>
      <c r="CLM44" s="50"/>
      <c r="CLN44" s="50"/>
      <c r="CLO44" s="50"/>
      <c r="CLP44" s="50"/>
      <c r="CLQ44" s="50"/>
      <c r="CLR44" s="50"/>
      <c r="CLS44" s="50"/>
      <c r="CLT44" s="50"/>
      <c r="CLU44" s="50"/>
      <c r="CLV44" s="50"/>
      <c r="CLW44" s="50"/>
      <c r="CLX44" s="50"/>
      <c r="CLY44" s="50"/>
      <c r="CLZ44" s="50"/>
      <c r="CMA44" s="50"/>
      <c r="CMB44" s="50"/>
      <c r="CMC44" s="50"/>
      <c r="CMD44" s="50"/>
      <c r="CME44" s="50"/>
      <c r="CMF44" s="50"/>
      <c r="CMG44" s="50"/>
      <c r="CMH44" s="50"/>
      <c r="CMI44" s="50"/>
      <c r="CMJ44" s="50"/>
      <c r="CMK44" s="50"/>
      <c r="CML44" s="50"/>
      <c r="CMM44" s="50"/>
      <c r="CMN44" s="50"/>
      <c r="CMO44" s="50"/>
      <c r="CMP44" s="50"/>
      <c r="CMQ44" s="50"/>
      <c r="CMR44" s="50"/>
      <c r="CMS44" s="50"/>
      <c r="CMT44" s="50"/>
      <c r="CMU44" s="50"/>
      <c r="CMV44" s="50"/>
      <c r="CMW44" s="50"/>
      <c r="CMX44" s="50"/>
      <c r="CMY44" s="50"/>
      <c r="CMZ44" s="50"/>
      <c r="CNA44" s="50"/>
      <c r="CNB44" s="50"/>
      <c r="CNC44" s="50"/>
      <c r="CND44" s="50"/>
      <c r="CNE44" s="50"/>
      <c r="CNF44" s="50"/>
      <c r="CNG44" s="50"/>
      <c r="CNH44" s="50"/>
      <c r="CNI44" s="50"/>
      <c r="CNJ44" s="50"/>
      <c r="CNK44" s="50"/>
      <c r="CNL44" s="50"/>
      <c r="CNM44" s="50"/>
      <c r="CNN44" s="50"/>
      <c r="CNO44" s="50"/>
      <c r="CNP44" s="50"/>
      <c r="CNQ44" s="50"/>
      <c r="CNR44" s="50"/>
      <c r="CNS44" s="50"/>
      <c r="CNT44" s="50"/>
      <c r="CNU44" s="50"/>
      <c r="CNV44" s="50"/>
      <c r="CNW44" s="50"/>
      <c r="CNX44" s="50"/>
      <c r="CNY44" s="50"/>
      <c r="CNZ44" s="50"/>
      <c r="COA44" s="50"/>
      <c r="COB44" s="50"/>
      <c r="COC44" s="50"/>
      <c r="COD44" s="50"/>
      <c r="COE44" s="50"/>
      <c r="COF44" s="50"/>
      <c r="COG44" s="50"/>
      <c r="COH44" s="50"/>
      <c r="COI44" s="50"/>
      <c r="COJ44" s="50"/>
      <c r="COK44" s="50"/>
      <c r="COL44" s="50"/>
      <c r="COM44" s="50"/>
      <c r="CON44" s="50"/>
      <c r="COO44" s="50"/>
      <c r="COP44" s="50"/>
      <c r="COQ44" s="50"/>
      <c r="COR44" s="50"/>
      <c r="COS44" s="50"/>
      <c r="COT44" s="50"/>
      <c r="COU44" s="50"/>
      <c r="COV44" s="50"/>
      <c r="COW44" s="50"/>
      <c r="COX44" s="50"/>
      <c r="COY44" s="50"/>
      <c r="COZ44" s="50"/>
      <c r="CPA44" s="50"/>
      <c r="CPB44" s="50"/>
      <c r="CPC44" s="50"/>
      <c r="CPD44" s="50"/>
      <c r="CPE44" s="50"/>
      <c r="CPF44" s="50"/>
      <c r="CPG44" s="50"/>
      <c r="CPH44" s="50"/>
      <c r="CPI44" s="50"/>
      <c r="CPJ44" s="50"/>
      <c r="CPK44" s="50"/>
      <c r="CPL44" s="50"/>
      <c r="CPM44" s="50"/>
      <c r="CPN44" s="50"/>
      <c r="CPO44" s="50"/>
      <c r="CPP44" s="50"/>
      <c r="CPQ44" s="50"/>
      <c r="CPR44" s="50"/>
      <c r="CPS44" s="50"/>
      <c r="CPT44" s="50"/>
      <c r="CPU44" s="50"/>
      <c r="CPV44" s="50"/>
      <c r="CPW44" s="50"/>
      <c r="CPX44" s="50"/>
      <c r="CPY44" s="50"/>
      <c r="CPZ44" s="50"/>
      <c r="CQA44" s="50"/>
      <c r="CQB44" s="50"/>
      <c r="CQC44" s="50"/>
      <c r="CQD44" s="50"/>
      <c r="CQE44" s="50"/>
      <c r="CQF44" s="50"/>
      <c r="CQG44" s="50"/>
      <c r="CQH44" s="50"/>
      <c r="CQI44" s="50"/>
      <c r="CQJ44" s="50"/>
      <c r="CQK44" s="50"/>
      <c r="CQL44" s="50"/>
      <c r="CQM44" s="50"/>
      <c r="CQN44" s="50"/>
      <c r="CQO44" s="50"/>
      <c r="CQP44" s="50"/>
      <c r="CQQ44" s="50"/>
      <c r="CQR44" s="50"/>
      <c r="CQS44" s="50"/>
      <c r="CQT44" s="50"/>
      <c r="CQU44" s="50"/>
      <c r="CQV44" s="50"/>
      <c r="CQW44" s="50"/>
      <c r="CQX44" s="50"/>
      <c r="CQY44" s="50"/>
      <c r="CQZ44" s="50"/>
      <c r="CRA44" s="50"/>
      <c r="CRB44" s="50"/>
      <c r="CRC44" s="50"/>
      <c r="CRD44" s="50"/>
      <c r="CRE44" s="50"/>
      <c r="CRF44" s="50"/>
      <c r="CRG44" s="50"/>
      <c r="CRH44" s="50"/>
      <c r="CRI44" s="50"/>
      <c r="CRJ44" s="50"/>
      <c r="CRK44" s="50"/>
      <c r="CRL44" s="50"/>
      <c r="CRM44" s="50"/>
      <c r="CRN44" s="50"/>
      <c r="CRO44" s="50"/>
      <c r="CRP44" s="50"/>
      <c r="CRQ44" s="50"/>
      <c r="CRR44" s="50"/>
      <c r="CRS44" s="50"/>
      <c r="CRT44" s="50"/>
      <c r="CRU44" s="50"/>
      <c r="CRV44" s="50"/>
      <c r="CRW44" s="50"/>
      <c r="CRX44" s="50"/>
      <c r="CRY44" s="50"/>
      <c r="CRZ44" s="50"/>
      <c r="CSA44" s="50"/>
      <c r="CSB44" s="50"/>
      <c r="CSC44" s="50"/>
      <c r="CSD44" s="50"/>
      <c r="CSE44" s="50"/>
      <c r="CSF44" s="50"/>
      <c r="CSG44" s="50"/>
      <c r="CSH44" s="50"/>
      <c r="CSI44" s="50"/>
      <c r="CSJ44" s="50"/>
      <c r="CSK44" s="50"/>
      <c r="CSL44" s="50"/>
      <c r="CSM44" s="50"/>
      <c r="CSN44" s="50"/>
      <c r="CSO44" s="50"/>
      <c r="CSP44" s="50"/>
      <c r="CSQ44" s="50"/>
      <c r="CSR44" s="50"/>
      <c r="CSS44" s="50"/>
      <c r="CST44" s="50"/>
      <c r="CSU44" s="50"/>
      <c r="CSV44" s="50"/>
      <c r="CSW44" s="50"/>
      <c r="CSX44" s="50"/>
      <c r="CSY44" s="50"/>
      <c r="CSZ44" s="50"/>
      <c r="CTA44" s="50"/>
      <c r="CTB44" s="50"/>
      <c r="CTC44" s="50"/>
      <c r="CTD44" s="50"/>
      <c r="CTE44" s="50"/>
      <c r="CTF44" s="50"/>
      <c r="CTG44" s="50"/>
      <c r="CTH44" s="50"/>
      <c r="CTI44" s="50"/>
      <c r="CTJ44" s="50"/>
      <c r="CTK44" s="50"/>
      <c r="CTL44" s="50"/>
      <c r="CTM44" s="50"/>
      <c r="CTN44" s="50"/>
      <c r="CTO44" s="50"/>
      <c r="CTP44" s="50"/>
      <c r="CTQ44" s="50"/>
      <c r="CTR44" s="50"/>
      <c r="CTS44" s="50"/>
      <c r="CTT44" s="50"/>
      <c r="CTU44" s="50"/>
      <c r="CTV44" s="50"/>
      <c r="CTW44" s="50"/>
      <c r="CTX44" s="50"/>
      <c r="CTY44" s="50"/>
      <c r="CTZ44" s="50"/>
      <c r="CUA44" s="50"/>
      <c r="CUB44" s="50"/>
      <c r="CUC44" s="50"/>
      <c r="CUD44" s="50"/>
      <c r="CUE44" s="50"/>
      <c r="CUF44" s="50"/>
      <c r="CUG44" s="50"/>
      <c r="CUH44" s="50"/>
      <c r="CUI44" s="50"/>
      <c r="CUJ44" s="50"/>
      <c r="CUK44" s="50"/>
      <c r="CUL44" s="50"/>
      <c r="CUM44" s="50"/>
      <c r="CUN44" s="50"/>
      <c r="CUO44" s="50"/>
      <c r="CUP44" s="50"/>
      <c r="CUQ44" s="50"/>
      <c r="CUR44" s="50"/>
      <c r="CUS44" s="50"/>
      <c r="CUT44" s="50"/>
      <c r="CUU44" s="50"/>
      <c r="CUV44" s="50"/>
      <c r="CUW44" s="50"/>
      <c r="CUX44" s="50"/>
      <c r="CUY44" s="50"/>
      <c r="CUZ44" s="50"/>
      <c r="CVA44" s="50"/>
      <c r="CVB44" s="50"/>
      <c r="CVC44" s="50"/>
      <c r="CVD44" s="50"/>
      <c r="CVE44" s="50"/>
      <c r="CVF44" s="50"/>
      <c r="CVG44" s="50"/>
      <c r="CVH44" s="50"/>
      <c r="CVI44" s="50"/>
      <c r="CVJ44" s="50"/>
      <c r="CVK44" s="50"/>
      <c r="CVL44" s="50"/>
      <c r="CVM44" s="50"/>
      <c r="CVN44" s="50"/>
      <c r="CVO44" s="50"/>
      <c r="CVP44" s="50"/>
      <c r="CVQ44" s="50"/>
      <c r="CVR44" s="50"/>
      <c r="CVS44" s="50"/>
      <c r="CVT44" s="50"/>
      <c r="CVU44" s="50"/>
      <c r="CVV44" s="50"/>
      <c r="CVW44" s="50"/>
      <c r="CVX44" s="50"/>
      <c r="CVY44" s="50"/>
      <c r="CVZ44" s="50"/>
      <c r="CWA44" s="50"/>
      <c r="CWB44" s="50"/>
      <c r="CWC44" s="50"/>
      <c r="CWD44" s="50"/>
      <c r="CWE44" s="50"/>
      <c r="CWF44" s="50"/>
      <c r="CWG44" s="50"/>
      <c r="CWH44" s="50"/>
      <c r="CWI44" s="50"/>
      <c r="CWJ44" s="50"/>
      <c r="CWK44" s="50"/>
      <c r="CWL44" s="50"/>
      <c r="CWM44" s="50"/>
      <c r="CWN44" s="50"/>
      <c r="CWO44" s="50"/>
      <c r="CWP44" s="50"/>
      <c r="CWQ44" s="50"/>
      <c r="CWR44" s="50"/>
      <c r="CWS44" s="50"/>
      <c r="CWT44" s="50"/>
      <c r="CWU44" s="50"/>
      <c r="CWV44" s="50"/>
      <c r="CWW44" s="50"/>
      <c r="CWX44" s="50"/>
      <c r="CWY44" s="50"/>
      <c r="CWZ44" s="50"/>
      <c r="CXA44" s="50"/>
      <c r="CXB44" s="50"/>
      <c r="CXC44" s="50"/>
      <c r="CXD44" s="50"/>
      <c r="CXE44" s="50"/>
      <c r="CXF44" s="50"/>
      <c r="CXG44" s="50"/>
      <c r="CXH44" s="50"/>
      <c r="CXI44" s="50"/>
      <c r="CXJ44" s="50"/>
      <c r="CXK44" s="50"/>
      <c r="CXL44" s="50"/>
      <c r="CXM44" s="50"/>
      <c r="CXN44" s="50"/>
      <c r="CXO44" s="50"/>
      <c r="CXP44" s="50"/>
      <c r="CXQ44" s="50"/>
      <c r="CXR44" s="50"/>
      <c r="CXS44" s="50"/>
      <c r="CXT44" s="50"/>
      <c r="CXU44" s="50"/>
      <c r="CXV44" s="50"/>
      <c r="CXW44" s="50"/>
      <c r="CXX44" s="50"/>
      <c r="CXY44" s="50"/>
      <c r="CXZ44" s="50"/>
      <c r="CYA44" s="50"/>
      <c r="CYB44" s="50"/>
      <c r="CYC44" s="50"/>
      <c r="CYD44" s="50"/>
      <c r="CYE44" s="50"/>
      <c r="CYF44" s="50"/>
      <c r="CYG44" s="50"/>
      <c r="CYH44" s="50"/>
      <c r="CYI44" s="50"/>
      <c r="CYJ44" s="50"/>
      <c r="CYK44" s="50"/>
      <c r="CYL44" s="50"/>
      <c r="CYM44" s="50"/>
      <c r="CYN44" s="50"/>
      <c r="CYO44" s="50"/>
      <c r="CYP44" s="50"/>
      <c r="CYQ44" s="50"/>
      <c r="CYR44" s="50"/>
      <c r="CYS44" s="50"/>
      <c r="CYT44" s="50"/>
      <c r="CYU44" s="50"/>
      <c r="CYV44" s="50"/>
      <c r="CYW44" s="50"/>
      <c r="CYX44" s="50"/>
      <c r="CYY44" s="50"/>
      <c r="CYZ44" s="50"/>
      <c r="CZA44" s="50"/>
      <c r="CZB44" s="50"/>
      <c r="CZC44" s="50"/>
      <c r="CZD44" s="50"/>
      <c r="CZE44" s="50"/>
      <c r="CZF44" s="50"/>
      <c r="CZG44" s="50"/>
      <c r="CZH44" s="50"/>
      <c r="CZI44" s="50"/>
      <c r="CZJ44" s="50"/>
      <c r="CZK44" s="50"/>
      <c r="CZL44" s="50"/>
      <c r="CZM44" s="50"/>
      <c r="CZN44" s="50"/>
      <c r="CZO44" s="50"/>
      <c r="CZP44" s="50"/>
      <c r="CZQ44" s="50"/>
      <c r="CZR44" s="50"/>
      <c r="CZS44" s="50"/>
      <c r="CZT44" s="50"/>
      <c r="CZU44" s="50"/>
      <c r="CZV44" s="50"/>
      <c r="CZW44" s="50"/>
      <c r="CZX44" s="50"/>
      <c r="CZY44" s="50"/>
      <c r="CZZ44" s="50"/>
      <c r="DAA44" s="50"/>
      <c r="DAB44" s="50"/>
      <c r="DAC44" s="50"/>
      <c r="DAD44" s="50"/>
      <c r="DAE44" s="50"/>
      <c r="DAF44" s="50"/>
      <c r="DAG44" s="50"/>
      <c r="DAH44" s="50"/>
      <c r="DAI44" s="50"/>
      <c r="DAJ44" s="50"/>
      <c r="DAK44" s="50"/>
      <c r="DAL44" s="50"/>
      <c r="DAM44" s="50"/>
      <c r="DAN44" s="50"/>
      <c r="DAO44" s="50"/>
      <c r="DAP44" s="50"/>
      <c r="DAQ44" s="50"/>
      <c r="DAR44" s="50"/>
      <c r="DAS44" s="50"/>
      <c r="DAT44" s="50"/>
      <c r="DAU44" s="50"/>
      <c r="DAV44" s="50"/>
      <c r="DAW44" s="50"/>
      <c r="DAX44" s="50"/>
      <c r="DAY44" s="50"/>
      <c r="DAZ44" s="50"/>
      <c r="DBA44" s="50"/>
      <c r="DBB44" s="50"/>
      <c r="DBC44" s="50"/>
      <c r="DBD44" s="50"/>
      <c r="DBE44" s="50"/>
      <c r="DBF44" s="50"/>
      <c r="DBG44" s="50"/>
      <c r="DBH44" s="50"/>
      <c r="DBI44" s="50"/>
      <c r="DBJ44" s="50"/>
      <c r="DBK44" s="50"/>
      <c r="DBL44" s="50"/>
      <c r="DBM44" s="50"/>
      <c r="DBN44" s="50"/>
      <c r="DBO44" s="50"/>
      <c r="DBP44" s="50"/>
      <c r="DBQ44" s="50"/>
      <c r="DBR44" s="50"/>
      <c r="DBS44" s="50"/>
      <c r="DBT44" s="50"/>
      <c r="DBU44" s="50"/>
      <c r="DBV44" s="50"/>
      <c r="DBW44" s="50"/>
      <c r="DBX44" s="50"/>
      <c r="DBY44" s="50"/>
      <c r="DBZ44" s="50"/>
      <c r="DCA44" s="50"/>
      <c r="DCB44" s="50"/>
      <c r="DCC44" s="50"/>
      <c r="DCD44" s="50"/>
      <c r="DCE44" s="50"/>
      <c r="DCF44" s="50"/>
      <c r="DCG44" s="50"/>
      <c r="DCH44" s="50"/>
      <c r="DCI44" s="50"/>
      <c r="DCJ44" s="50"/>
      <c r="DCK44" s="50"/>
      <c r="DCL44" s="50"/>
      <c r="DCM44" s="50"/>
      <c r="DCN44" s="50"/>
      <c r="DCO44" s="50"/>
      <c r="DCP44" s="50"/>
      <c r="DCQ44" s="50"/>
      <c r="DCR44" s="50"/>
      <c r="DCS44" s="50"/>
      <c r="DCT44" s="50"/>
      <c r="DCU44" s="50"/>
      <c r="DCV44" s="50"/>
      <c r="DCW44" s="50"/>
      <c r="DCX44" s="50"/>
      <c r="DCY44" s="50"/>
      <c r="DCZ44" s="50"/>
      <c r="DDA44" s="50"/>
      <c r="DDB44" s="50"/>
      <c r="DDC44" s="50"/>
      <c r="DDD44" s="50"/>
      <c r="DDE44" s="50"/>
      <c r="DDF44" s="50"/>
      <c r="DDG44" s="50"/>
      <c r="DDH44" s="50"/>
      <c r="DDI44" s="50"/>
      <c r="DDJ44" s="50"/>
      <c r="DDK44" s="50"/>
      <c r="DDL44" s="50"/>
      <c r="DDM44" s="50"/>
      <c r="DDN44" s="50"/>
      <c r="DDO44" s="50"/>
      <c r="DDP44" s="50"/>
      <c r="DDQ44" s="50"/>
      <c r="DDR44" s="50"/>
      <c r="DDS44" s="50"/>
      <c r="DDT44" s="50"/>
      <c r="DDU44" s="50"/>
      <c r="DDV44" s="50"/>
      <c r="DDW44" s="50"/>
      <c r="DDX44" s="50"/>
      <c r="DDY44" s="50"/>
      <c r="DDZ44" s="50"/>
      <c r="DEA44" s="50"/>
      <c r="DEB44" s="50"/>
      <c r="DEC44" s="50"/>
      <c r="DED44" s="50"/>
      <c r="DEE44" s="50"/>
      <c r="DEF44" s="50"/>
      <c r="DEG44" s="50"/>
      <c r="DEH44" s="50"/>
      <c r="DEI44" s="50"/>
      <c r="DEJ44" s="50"/>
      <c r="DEK44" s="50"/>
      <c r="DEL44" s="50"/>
      <c r="DEM44" s="50"/>
      <c r="DEN44" s="50"/>
      <c r="DEO44" s="50"/>
      <c r="DEP44" s="50"/>
      <c r="DEQ44" s="50"/>
      <c r="DER44" s="50"/>
      <c r="DES44" s="50"/>
      <c r="DET44" s="50"/>
      <c r="DEU44" s="50"/>
      <c r="DEV44" s="50"/>
      <c r="DEW44" s="50"/>
      <c r="DEX44" s="50"/>
      <c r="DEY44" s="50"/>
      <c r="DEZ44" s="50"/>
      <c r="DFA44" s="50"/>
      <c r="DFB44" s="50"/>
      <c r="DFC44" s="50"/>
      <c r="DFD44" s="50"/>
      <c r="DFE44" s="50"/>
      <c r="DFF44" s="50"/>
      <c r="DFG44" s="50"/>
      <c r="DFH44" s="50"/>
      <c r="DFI44" s="50"/>
      <c r="DFJ44" s="50"/>
      <c r="DFK44" s="50"/>
      <c r="DFL44" s="50"/>
      <c r="DFM44" s="50"/>
      <c r="DFN44" s="50"/>
      <c r="DFO44" s="50"/>
      <c r="DFP44" s="50"/>
      <c r="DFQ44" s="50"/>
      <c r="DFR44" s="50"/>
      <c r="DFS44" s="50"/>
      <c r="DFT44" s="50"/>
      <c r="DFU44" s="50"/>
      <c r="DFV44" s="50"/>
      <c r="DFW44" s="50"/>
      <c r="DFX44" s="50"/>
      <c r="DFY44" s="50"/>
      <c r="DFZ44" s="50"/>
      <c r="DGA44" s="50"/>
      <c r="DGB44" s="50"/>
      <c r="DGC44" s="50"/>
      <c r="DGD44" s="50"/>
      <c r="DGE44" s="50"/>
      <c r="DGF44" s="50"/>
      <c r="DGG44" s="50"/>
      <c r="DGH44" s="50"/>
      <c r="DGI44" s="50"/>
      <c r="DGJ44" s="50"/>
      <c r="DGK44" s="50"/>
      <c r="DGL44" s="50"/>
      <c r="DGM44" s="50"/>
      <c r="DGN44" s="50"/>
      <c r="DGO44" s="50"/>
      <c r="DGP44" s="50"/>
      <c r="DGQ44" s="50"/>
      <c r="DGR44" s="50"/>
      <c r="DGS44" s="50"/>
      <c r="DGT44" s="50"/>
      <c r="DGU44" s="50"/>
      <c r="DGV44" s="50"/>
      <c r="DGW44" s="50"/>
      <c r="DGX44" s="50"/>
      <c r="DGY44" s="50"/>
      <c r="DGZ44" s="50"/>
      <c r="DHA44" s="50"/>
      <c r="DHB44" s="50"/>
      <c r="DHC44" s="50"/>
      <c r="DHD44" s="50"/>
      <c r="DHE44" s="50"/>
      <c r="DHF44" s="50"/>
      <c r="DHG44" s="50"/>
      <c r="DHH44" s="50"/>
      <c r="DHI44" s="50"/>
      <c r="DHJ44" s="50"/>
      <c r="DHK44" s="50"/>
      <c r="DHL44" s="50"/>
      <c r="DHM44" s="50"/>
      <c r="DHN44" s="50"/>
      <c r="DHO44" s="50"/>
      <c r="DHP44" s="50"/>
      <c r="DHQ44" s="50"/>
      <c r="DHR44" s="50"/>
      <c r="DHS44" s="50"/>
      <c r="DHT44" s="50"/>
      <c r="DHU44" s="50"/>
      <c r="DHV44" s="50"/>
      <c r="DHW44" s="50"/>
      <c r="DHX44" s="50"/>
      <c r="DHY44" s="50"/>
      <c r="DHZ44" s="50"/>
      <c r="DIA44" s="50"/>
      <c r="DIB44" s="50"/>
      <c r="DIC44" s="50"/>
      <c r="DID44" s="50"/>
      <c r="DIE44" s="50"/>
      <c r="DIF44" s="50"/>
      <c r="DIG44" s="50"/>
      <c r="DIH44" s="50"/>
      <c r="DII44" s="50"/>
      <c r="DIJ44" s="50"/>
      <c r="DIK44" s="50"/>
      <c r="DIL44" s="50"/>
      <c r="DIM44" s="50"/>
      <c r="DIN44" s="50"/>
      <c r="DIO44" s="50"/>
      <c r="DIP44" s="50"/>
      <c r="DIQ44" s="50"/>
      <c r="DIR44" s="50"/>
      <c r="DIS44" s="50"/>
      <c r="DIT44" s="50"/>
      <c r="DIU44" s="50"/>
      <c r="DIV44" s="50"/>
      <c r="DIW44" s="50"/>
      <c r="DIX44" s="50"/>
      <c r="DIY44" s="50"/>
      <c r="DIZ44" s="50"/>
      <c r="DJA44" s="50"/>
      <c r="DJB44" s="50"/>
      <c r="DJC44" s="50"/>
      <c r="DJD44" s="50"/>
      <c r="DJE44" s="50"/>
      <c r="DJF44" s="50"/>
      <c r="DJG44" s="50"/>
      <c r="DJH44" s="50"/>
      <c r="DJI44" s="50"/>
      <c r="DJJ44" s="50"/>
      <c r="DJK44" s="50"/>
      <c r="DJL44" s="50"/>
      <c r="DJM44" s="50"/>
      <c r="DJN44" s="50"/>
      <c r="DJO44" s="50"/>
      <c r="DJP44" s="50"/>
      <c r="DJQ44" s="50"/>
      <c r="DJR44" s="50"/>
      <c r="DJS44" s="50"/>
      <c r="DJT44" s="50"/>
      <c r="DJU44" s="50"/>
      <c r="DJV44" s="50"/>
      <c r="DJW44" s="50"/>
      <c r="DJX44" s="50"/>
      <c r="DJY44" s="50"/>
      <c r="DJZ44" s="50"/>
      <c r="DKA44" s="50"/>
      <c r="DKB44" s="50"/>
      <c r="DKC44" s="50"/>
      <c r="DKD44" s="50"/>
      <c r="DKE44" s="50"/>
      <c r="DKF44" s="50"/>
      <c r="DKG44" s="50"/>
      <c r="DKH44" s="50"/>
      <c r="DKI44" s="50"/>
      <c r="DKJ44" s="50"/>
      <c r="DKK44" s="50"/>
      <c r="DKL44" s="50"/>
      <c r="DKM44" s="50"/>
      <c r="DKN44" s="50"/>
      <c r="DKO44" s="50"/>
      <c r="DKP44" s="50"/>
      <c r="DKQ44" s="50"/>
      <c r="DKR44" s="50"/>
      <c r="DKS44" s="50"/>
      <c r="DKT44" s="50"/>
      <c r="DKU44" s="50"/>
      <c r="DKV44" s="50"/>
      <c r="DKW44" s="50"/>
      <c r="DKX44" s="50"/>
      <c r="DKY44" s="50"/>
      <c r="DKZ44" s="50"/>
      <c r="DLA44" s="50"/>
      <c r="DLB44" s="50"/>
      <c r="DLC44" s="50"/>
      <c r="DLD44" s="50"/>
      <c r="DLE44" s="50"/>
      <c r="DLF44" s="50"/>
      <c r="DLG44" s="50"/>
      <c r="DLH44" s="50"/>
      <c r="DLI44" s="50"/>
      <c r="DLJ44" s="50"/>
      <c r="DLK44" s="50"/>
      <c r="DLL44" s="50"/>
      <c r="DLM44" s="50"/>
      <c r="DLN44" s="50"/>
      <c r="DLO44" s="50"/>
      <c r="DLP44" s="50"/>
      <c r="DLQ44" s="50"/>
      <c r="DLR44" s="50"/>
      <c r="DLS44" s="50"/>
      <c r="DLT44" s="50"/>
      <c r="DLU44" s="50"/>
      <c r="DLV44" s="50"/>
      <c r="DLW44" s="50"/>
      <c r="DLX44" s="50"/>
      <c r="DLY44" s="50"/>
      <c r="DLZ44" s="50"/>
      <c r="DMA44" s="50"/>
      <c r="DMB44" s="50"/>
      <c r="DMC44" s="50"/>
      <c r="DMD44" s="50"/>
      <c r="DME44" s="50"/>
      <c r="DMF44" s="50"/>
      <c r="DMG44" s="50"/>
      <c r="DMH44" s="50"/>
      <c r="DMI44" s="50"/>
      <c r="DMJ44" s="50"/>
      <c r="DMK44" s="50"/>
      <c r="DML44" s="50"/>
      <c r="DMM44" s="50"/>
      <c r="DMN44" s="50"/>
      <c r="DMO44" s="50"/>
      <c r="DMP44" s="50"/>
      <c r="DMQ44" s="50"/>
      <c r="DMR44" s="50"/>
      <c r="DMS44" s="50"/>
      <c r="DMT44" s="50"/>
      <c r="DMU44" s="50"/>
      <c r="DMV44" s="50"/>
      <c r="DMW44" s="50"/>
      <c r="DMX44" s="50"/>
      <c r="DMY44" s="50"/>
      <c r="DMZ44" s="50"/>
      <c r="DNA44" s="50"/>
      <c r="DNB44" s="50"/>
      <c r="DNC44" s="50"/>
      <c r="DND44" s="50"/>
      <c r="DNE44" s="50"/>
      <c r="DNF44" s="50"/>
      <c r="DNG44" s="50"/>
      <c r="DNH44" s="50"/>
      <c r="DNI44" s="50"/>
      <c r="DNJ44" s="50"/>
      <c r="DNK44" s="50"/>
      <c r="DNL44" s="50"/>
      <c r="DNM44" s="50"/>
      <c r="DNN44" s="50"/>
      <c r="DNO44" s="50"/>
      <c r="DNP44" s="50"/>
      <c r="DNQ44" s="50"/>
      <c r="DNR44" s="50"/>
      <c r="DNS44" s="50"/>
      <c r="DNT44" s="50"/>
      <c r="DNU44" s="50"/>
      <c r="DNV44" s="50"/>
      <c r="DNW44" s="50"/>
      <c r="DNX44" s="50"/>
      <c r="DNY44" s="50"/>
      <c r="DNZ44" s="50"/>
      <c r="DOA44" s="50"/>
      <c r="DOB44" s="50"/>
      <c r="DOC44" s="50"/>
      <c r="DOD44" s="50"/>
      <c r="DOE44" s="50"/>
      <c r="DOF44" s="50"/>
      <c r="DOG44" s="50"/>
      <c r="DOH44" s="50"/>
      <c r="DOI44" s="50"/>
      <c r="DOJ44" s="50"/>
      <c r="DOK44" s="50"/>
      <c r="DOL44" s="50"/>
      <c r="DOM44" s="50"/>
      <c r="DON44" s="50"/>
      <c r="DOO44" s="50"/>
      <c r="DOP44" s="50"/>
      <c r="DOQ44" s="50"/>
      <c r="DOR44" s="50"/>
      <c r="DOS44" s="50"/>
      <c r="DOT44" s="50"/>
      <c r="DOU44" s="50"/>
      <c r="DOV44" s="50"/>
      <c r="DOW44" s="50"/>
      <c r="DOX44" s="50"/>
      <c r="DOY44" s="50"/>
      <c r="DOZ44" s="50"/>
      <c r="DPA44" s="50"/>
      <c r="DPB44" s="50"/>
      <c r="DPC44" s="50"/>
      <c r="DPD44" s="50"/>
      <c r="DPE44" s="50"/>
      <c r="DPF44" s="50"/>
      <c r="DPG44" s="50"/>
      <c r="DPH44" s="50"/>
      <c r="DPI44" s="50"/>
      <c r="DPJ44" s="50"/>
      <c r="DPK44" s="50"/>
      <c r="DPL44" s="50"/>
      <c r="DPM44" s="50"/>
      <c r="DPN44" s="50"/>
      <c r="DPO44" s="50"/>
      <c r="DPP44" s="50"/>
      <c r="DPQ44" s="50"/>
      <c r="DPR44" s="50"/>
      <c r="DPS44" s="50"/>
      <c r="DPT44" s="50"/>
      <c r="DPU44" s="50"/>
      <c r="DPV44" s="50"/>
      <c r="DPW44" s="50"/>
      <c r="DPX44" s="50"/>
      <c r="DPY44" s="50"/>
      <c r="DPZ44" s="50"/>
      <c r="DQA44" s="50"/>
      <c r="DQB44" s="50"/>
      <c r="DQC44" s="50"/>
      <c r="DQD44" s="50"/>
      <c r="DQE44" s="50"/>
      <c r="DQF44" s="50"/>
      <c r="DQG44" s="50"/>
      <c r="DQH44" s="50"/>
      <c r="DQI44" s="50"/>
      <c r="DQJ44" s="50"/>
      <c r="DQK44" s="50"/>
      <c r="DQL44" s="50"/>
      <c r="DQM44" s="50"/>
      <c r="DQN44" s="50"/>
      <c r="DQO44" s="50"/>
      <c r="DQP44" s="50"/>
      <c r="DQQ44" s="50"/>
      <c r="DQR44" s="50"/>
      <c r="DQS44" s="50"/>
      <c r="DQT44" s="50"/>
      <c r="DQU44" s="50"/>
      <c r="DQV44" s="50"/>
      <c r="DQW44" s="50"/>
      <c r="DQX44" s="50"/>
      <c r="DQY44" s="50"/>
      <c r="DQZ44" s="50"/>
      <c r="DRA44" s="50"/>
      <c r="DRB44" s="50"/>
      <c r="DRC44" s="50"/>
      <c r="DRD44" s="50"/>
      <c r="DRE44" s="50"/>
      <c r="DRF44" s="50"/>
      <c r="DRG44" s="50"/>
      <c r="DRH44" s="50"/>
      <c r="DRI44" s="50"/>
      <c r="DRJ44" s="50"/>
      <c r="DRK44" s="50"/>
      <c r="DRL44" s="50"/>
      <c r="DRM44" s="50"/>
      <c r="DRN44" s="50"/>
      <c r="DRO44" s="50"/>
      <c r="DRP44" s="50"/>
      <c r="DRQ44" s="50"/>
      <c r="DRR44" s="50"/>
      <c r="DRS44" s="50"/>
      <c r="DRT44" s="50"/>
      <c r="DRU44" s="50"/>
      <c r="DRV44" s="50"/>
      <c r="DRW44" s="50"/>
      <c r="DRX44" s="50"/>
      <c r="DRY44" s="50"/>
      <c r="DRZ44" s="50"/>
      <c r="DSA44" s="50"/>
      <c r="DSB44" s="50"/>
      <c r="DSC44" s="50"/>
      <c r="DSD44" s="50"/>
      <c r="DSE44" s="50"/>
      <c r="DSF44" s="50"/>
      <c r="DSG44" s="50"/>
      <c r="DSH44" s="50"/>
      <c r="DSI44" s="50"/>
      <c r="DSJ44" s="50"/>
      <c r="DSK44" s="50"/>
      <c r="DSL44" s="50"/>
      <c r="DSM44" s="50"/>
      <c r="DSN44" s="50"/>
      <c r="DSO44" s="50"/>
      <c r="DSP44" s="50"/>
      <c r="DSQ44" s="50"/>
      <c r="DSR44" s="50"/>
      <c r="DSS44" s="50"/>
      <c r="DST44" s="50"/>
      <c r="DSU44" s="50"/>
      <c r="DSV44" s="50"/>
      <c r="DSW44" s="50"/>
      <c r="DSX44" s="50"/>
      <c r="DSY44" s="50"/>
      <c r="DSZ44" s="50"/>
      <c r="DTA44" s="50"/>
      <c r="DTB44" s="50"/>
      <c r="DTC44" s="50"/>
      <c r="DTD44" s="50"/>
      <c r="DTE44" s="50"/>
      <c r="DTF44" s="50"/>
      <c r="DTG44" s="50"/>
      <c r="DTH44" s="50"/>
      <c r="DTI44" s="50"/>
      <c r="DTJ44" s="50"/>
      <c r="DTK44" s="50"/>
      <c r="DTL44" s="50"/>
      <c r="DTM44" s="50"/>
      <c r="DTN44" s="50"/>
      <c r="DTO44" s="50"/>
      <c r="DTP44" s="50"/>
      <c r="DTQ44" s="50"/>
      <c r="DTR44" s="50"/>
      <c r="DTS44" s="50"/>
      <c r="DTT44" s="50"/>
      <c r="DTU44" s="50"/>
      <c r="DTV44" s="50"/>
      <c r="DTW44" s="50"/>
      <c r="DTX44" s="50"/>
      <c r="DTY44" s="50"/>
      <c r="DTZ44" s="50"/>
      <c r="DUA44" s="50"/>
      <c r="DUB44" s="50"/>
      <c r="DUC44" s="50"/>
      <c r="DUD44" s="50"/>
      <c r="DUE44" s="50"/>
      <c r="DUF44" s="50"/>
      <c r="DUG44" s="50"/>
      <c r="DUH44" s="50"/>
      <c r="DUI44" s="50"/>
      <c r="DUJ44" s="50"/>
      <c r="DUK44" s="50"/>
      <c r="DUL44" s="50"/>
      <c r="DUM44" s="50"/>
      <c r="DUN44" s="50"/>
      <c r="DUO44" s="50"/>
      <c r="DUP44" s="50"/>
      <c r="DUQ44" s="50"/>
      <c r="DUR44" s="50"/>
      <c r="DUS44" s="50"/>
      <c r="DUT44" s="50"/>
      <c r="DUU44" s="50"/>
      <c r="DUV44" s="50"/>
      <c r="DUW44" s="50"/>
      <c r="DUX44" s="50"/>
      <c r="DUY44" s="50"/>
      <c r="DUZ44" s="50"/>
      <c r="DVA44" s="50"/>
      <c r="DVB44" s="50"/>
      <c r="DVC44" s="50"/>
      <c r="DVD44" s="50"/>
      <c r="DVE44" s="50"/>
      <c r="DVF44" s="50"/>
      <c r="DVG44" s="50"/>
      <c r="DVH44" s="50"/>
      <c r="DVI44" s="50"/>
      <c r="DVJ44" s="50"/>
      <c r="DVK44" s="50"/>
      <c r="DVL44" s="50"/>
      <c r="DVM44" s="50"/>
      <c r="DVN44" s="50"/>
      <c r="DVO44" s="50"/>
      <c r="DVP44" s="50"/>
      <c r="DVQ44" s="50"/>
      <c r="DVR44" s="50"/>
      <c r="DVS44" s="50"/>
      <c r="DVT44" s="50"/>
      <c r="DVU44" s="50"/>
      <c r="DVV44" s="50"/>
      <c r="DVW44" s="50"/>
      <c r="DVX44" s="50"/>
      <c r="DVY44" s="50"/>
      <c r="DVZ44" s="50"/>
      <c r="DWA44" s="50"/>
      <c r="DWB44" s="50"/>
      <c r="DWC44" s="50"/>
      <c r="DWD44" s="50"/>
      <c r="DWE44" s="50"/>
      <c r="DWF44" s="50"/>
      <c r="DWG44" s="50"/>
      <c r="DWH44" s="50"/>
      <c r="DWI44" s="50"/>
      <c r="DWJ44" s="50"/>
      <c r="DWK44" s="50"/>
      <c r="DWL44" s="50"/>
      <c r="DWM44" s="50"/>
      <c r="DWN44" s="50"/>
      <c r="DWO44" s="50"/>
      <c r="DWP44" s="50"/>
      <c r="DWQ44" s="50"/>
      <c r="DWR44" s="50"/>
      <c r="DWS44" s="50"/>
      <c r="DWT44" s="50"/>
      <c r="DWU44" s="50"/>
      <c r="DWV44" s="50"/>
      <c r="DWW44" s="50"/>
      <c r="DWX44" s="50"/>
      <c r="DWY44" s="50"/>
      <c r="DWZ44" s="50"/>
      <c r="DXA44" s="50"/>
      <c r="DXB44" s="50"/>
      <c r="DXC44" s="50"/>
      <c r="DXD44" s="50"/>
      <c r="DXE44" s="50"/>
      <c r="DXF44" s="50"/>
      <c r="DXG44" s="50"/>
      <c r="DXH44" s="50"/>
      <c r="DXI44" s="50"/>
      <c r="DXJ44" s="50"/>
      <c r="DXK44" s="50"/>
      <c r="DXL44" s="50"/>
      <c r="DXM44" s="50"/>
      <c r="DXN44" s="50"/>
      <c r="DXO44" s="50"/>
      <c r="DXP44" s="50"/>
      <c r="DXQ44" s="50"/>
      <c r="DXR44" s="50"/>
      <c r="DXS44" s="50"/>
      <c r="DXT44" s="50"/>
      <c r="DXU44" s="50"/>
      <c r="DXV44" s="50"/>
      <c r="DXW44" s="50"/>
      <c r="DXX44" s="50"/>
      <c r="DXY44" s="50"/>
      <c r="DXZ44" s="50"/>
      <c r="DYA44" s="50"/>
      <c r="DYB44" s="50"/>
      <c r="DYC44" s="50"/>
      <c r="DYD44" s="50"/>
      <c r="DYE44" s="50"/>
      <c r="DYF44" s="50"/>
      <c r="DYG44" s="50"/>
      <c r="DYH44" s="50"/>
      <c r="DYI44" s="50"/>
      <c r="DYJ44" s="50"/>
      <c r="DYK44" s="50"/>
      <c r="DYL44" s="50"/>
      <c r="DYM44" s="50"/>
      <c r="DYN44" s="50"/>
      <c r="DYO44" s="50"/>
      <c r="DYP44" s="50"/>
      <c r="DYQ44" s="50"/>
      <c r="DYR44" s="50"/>
      <c r="DYS44" s="50"/>
      <c r="DYT44" s="50"/>
      <c r="DYU44" s="50"/>
      <c r="DYV44" s="50"/>
      <c r="DYW44" s="50"/>
      <c r="DYX44" s="50"/>
      <c r="DYY44" s="50"/>
      <c r="DYZ44" s="50"/>
      <c r="DZA44" s="50"/>
      <c r="DZB44" s="50"/>
      <c r="DZC44" s="50"/>
      <c r="DZD44" s="50"/>
      <c r="DZE44" s="50"/>
      <c r="DZF44" s="50"/>
      <c r="DZG44" s="50"/>
      <c r="DZH44" s="50"/>
      <c r="DZI44" s="50"/>
      <c r="DZJ44" s="50"/>
      <c r="DZK44" s="50"/>
      <c r="DZL44" s="50"/>
      <c r="DZM44" s="50"/>
      <c r="DZN44" s="50"/>
      <c r="DZO44" s="50"/>
      <c r="DZP44" s="50"/>
      <c r="DZQ44" s="50"/>
      <c r="DZR44" s="50"/>
      <c r="DZS44" s="50"/>
      <c r="DZT44" s="50"/>
      <c r="DZU44" s="50"/>
      <c r="DZV44" s="50"/>
      <c r="DZW44" s="50"/>
      <c r="DZX44" s="50"/>
      <c r="DZY44" s="50"/>
      <c r="DZZ44" s="50"/>
      <c r="EAA44" s="50"/>
      <c r="EAB44" s="50"/>
      <c r="EAC44" s="50"/>
      <c r="EAD44" s="50"/>
      <c r="EAE44" s="50"/>
      <c r="EAF44" s="50"/>
      <c r="EAG44" s="50"/>
      <c r="EAH44" s="50"/>
      <c r="EAI44" s="50"/>
      <c r="EAJ44" s="50"/>
      <c r="EAK44" s="50"/>
      <c r="EAL44" s="50"/>
      <c r="EAM44" s="50"/>
      <c r="EAN44" s="50"/>
      <c r="EAO44" s="50"/>
      <c r="EAP44" s="50"/>
      <c r="EAQ44" s="50"/>
      <c r="EAR44" s="50"/>
      <c r="EAS44" s="50"/>
      <c r="EAT44" s="50"/>
      <c r="EAU44" s="50"/>
      <c r="EAV44" s="50"/>
      <c r="EAW44" s="50"/>
      <c r="EAX44" s="50"/>
      <c r="EAY44" s="50"/>
      <c r="EAZ44" s="50"/>
      <c r="EBA44" s="50"/>
      <c r="EBB44" s="50"/>
      <c r="EBC44" s="50"/>
      <c r="EBD44" s="50"/>
      <c r="EBE44" s="50"/>
      <c r="EBF44" s="50"/>
      <c r="EBG44" s="50"/>
      <c r="EBH44" s="50"/>
      <c r="EBI44" s="50"/>
      <c r="EBJ44" s="50"/>
      <c r="EBK44" s="50"/>
      <c r="EBL44" s="50"/>
      <c r="EBM44" s="50"/>
      <c r="EBN44" s="50"/>
      <c r="EBO44" s="50"/>
      <c r="EBP44" s="50"/>
      <c r="EBQ44" s="50"/>
      <c r="EBR44" s="50"/>
      <c r="EBS44" s="50"/>
      <c r="EBT44" s="50"/>
      <c r="EBU44" s="50"/>
      <c r="EBV44" s="50"/>
      <c r="EBW44" s="50"/>
      <c r="EBX44" s="50"/>
      <c r="EBY44" s="50"/>
      <c r="EBZ44" s="50"/>
      <c r="ECA44" s="50"/>
      <c r="ECB44" s="50"/>
      <c r="ECC44" s="50"/>
      <c r="ECD44" s="50"/>
      <c r="ECE44" s="50"/>
      <c r="ECF44" s="50"/>
      <c r="ECG44" s="50"/>
      <c r="ECH44" s="50"/>
      <c r="ECI44" s="50"/>
      <c r="ECJ44" s="50"/>
      <c r="ECK44" s="50"/>
      <c r="ECL44" s="50"/>
      <c r="ECM44" s="50"/>
      <c r="ECN44" s="50"/>
      <c r="ECO44" s="50"/>
      <c r="ECP44" s="50"/>
      <c r="ECQ44" s="50"/>
      <c r="ECR44" s="50"/>
      <c r="ECS44" s="50"/>
      <c r="ECT44" s="50"/>
      <c r="ECU44" s="50"/>
      <c r="ECV44" s="50"/>
      <c r="ECW44" s="50"/>
      <c r="ECX44" s="50"/>
      <c r="ECY44" s="50"/>
      <c r="ECZ44" s="50"/>
      <c r="EDA44" s="50"/>
      <c r="EDB44" s="50"/>
      <c r="EDC44" s="50"/>
      <c r="EDD44" s="50"/>
      <c r="EDE44" s="50"/>
      <c r="EDF44" s="50"/>
      <c r="EDG44" s="50"/>
      <c r="EDH44" s="50"/>
      <c r="EDI44" s="50"/>
      <c r="EDJ44" s="50"/>
      <c r="EDK44" s="50"/>
      <c r="EDL44" s="50"/>
      <c r="EDM44" s="50"/>
      <c r="EDN44" s="50"/>
      <c r="EDO44" s="50"/>
      <c r="EDP44" s="50"/>
      <c r="EDQ44" s="50"/>
      <c r="EDR44" s="50"/>
      <c r="EDS44" s="50"/>
      <c r="EDT44" s="50"/>
      <c r="EDU44" s="50"/>
      <c r="EDV44" s="50"/>
      <c r="EDW44" s="50"/>
      <c r="EDX44" s="50"/>
      <c r="EDY44" s="50"/>
      <c r="EDZ44" s="50"/>
      <c r="EEA44" s="50"/>
      <c r="EEB44" s="50"/>
      <c r="EEC44" s="50"/>
      <c r="EED44" s="50"/>
      <c r="EEE44" s="50"/>
      <c r="EEF44" s="50"/>
      <c r="EEG44" s="50"/>
      <c r="EEH44" s="50"/>
      <c r="EEI44" s="50"/>
      <c r="EEJ44" s="50"/>
      <c r="EEK44" s="50"/>
      <c r="EEL44" s="50"/>
      <c r="EEM44" s="50"/>
      <c r="EEN44" s="50"/>
      <c r="EEO44" s="50"/>
      <c r="EEP44" s="50"/>
      <c r="EEQ44" s="50"/>
      <c r="EER44" s="50"/>
      <c r="EES44" s="50"/>
      <c r="EET44" s="50"/>
      <c r="EEU44" s="50"/>
      <c r="EEV44" s="50"/>
      <c r="EEW44" s="50"/>
      <c r="EEX44" s="50"/>
      <c r="EEY44" s="50"/>
      <c r="EEZ44" s="50"/>
      <c r="EFA44" s="50"/>
      <c r="EFB44" s="50"/>
      <c r="EFC44" s="50"/>
      <c r="EFD44" s="50"/>
      <c r="EFE44" s="50"/>
      <c r="EFF44" s="50"/>
      <c r="EFG44" s="50"/>
      <c r="EFH44" s="50"/>
      <c r="EFI44" s="50"/>
      <c r="EFJ44" s="50"/>
      <c r="EFK44" s="50"/>
      <c r="EFL44" s="50"/>
      <c r="EFM44" s="50"/>
      <c r="EFN44" s="50"/>
      <c r="EFO44" s="50"/>
      <c r="EFP44" s="50"/>
      <c r="EFQ44" s="50"/>
      <c r="EFR44" s="50"/>
      <c r="EFS44" s="50"/>
      <c r="EFT44" s="50"/>
      <c r="EFU44" s="50"/>
      <c r="EFV44" s="50"/>
      <c r="EFW44" s="50"/>
      <c r="EFX44" s="50"/>
      <c r="EFY44" s="50"/>
      <c r="EFZ44" s="50"/>
      <c r="EGA44" s="50"/>
      <c r="EGB44" s="50"/>
      <c r="EGC44" s="50"/>
      <c r="EGD44" s="50"/>
      <c r="EGE44" s="50"/>
      <c r="EGF44" s="50"/>
      <c r="EGG44" s="50"/>
      <c r="EGH44" s="50"/>
      <c r="EGI44" s="50"/>
      <c r="EGJ44" s="50"/>
      <c r="EGK44" s="50"/>
      <c r="EGL44" s="50"/>
      <c r="EGM44" s="50"/>
      <c r="EGN44" s="50"/>
      <c r="EGO44" s="50"/>
      <c r="EGP44" s="50"/>
      <c r="EGQ44" s="50"/>
      <c r="EGR44" s="50"/>
      <c r="EGS44" s="50"/>
      <c r="EGT44" s="50"/>
      <c r="EGU44" s="50"/>
      <c r="EGV44" s="50"/>
      <c r="EGW44" s="50"/>
      <c r="EGX44" s="50"/>
      <c r="EGY44" s="50"/>
      <c r="EGZ44" s="50"/>
      <c r="EHA44" s="50"/>
      <c r="EHB44" s="50"/>
      <c r="EHC44" s="50"/>
      <c r="EHD44" s="50"/>
      <c r="EHE44" s="50"/>
      <c r="EHF44" s="50"/>
      <c r="EHG44" s="50"/>
      <c r="EHH44" s="50"/>
      <c r="EHI44" s="50"/>
      <c r="EHJ44" s="50"/>
      <c r="EHK44" s="50"/>
      <c r="EHL44" s="50"/>
      <c r="EHM44" s="50"/>
      <c r="EHN44" s="50"/>
      <c r="EHO44" s="50"/>
      <c r="EHP44" s="50"/>
      <c r="EHQ44" s="50"/>
      <c r="EHR44" s="50"/>
      <c r="EHS44" s="50"/>
      <c r="EHT44" s="50"/>
      <c r="EHU44" s="50"/>
      <c r="EHV44" s="50"/>
      <c r="EHW44" s="50"/>
      <c r="EHX44" s="50"/>
      <c r="EHY44" s="50"/>
      <c r="EHZ44" s="50"/>
      <c r="EIA44" s="50"/>
      <c r="EIB44" s="50"/>
      <c r="EIC44" s="50"/>
      <c r="EID44" s="50"/>
      <c r="EIE44" s="50"/>
      <c r="EIF44" s="50"/>
      <c r="EIG44" s="50"/>
      <c r="EIH44" s="50"/>
      <c r="EII44" s="50"/>
      <c r="EIJ44" s="50"/>
      <c r="EIK44" s="50"/>
      <c r="EIL44" s="50"/>
      <c r="EIM44" s="50"/>
      <c r="EIN44" s="50"/>
      <c r="EIO44" s="50"/>
      <c r="EIP44" s="50"/>
      <c r="EIQ44" s="50"/>
      <c r="EIR44" s="50"/>
      <c r="EIS44" s="50"/>
      <c r="EIT44" s="50"/>
      <c r="EIU44" s="50"/>
      <c r="EIV44" s="50"/>
      <c r="EIW44" s="50"/>
      <c r="EIX44" s="50"/>
      <c r="EIY44" s="50"/>
      <c r="EIZ44" s="50"/>
      <c r="EJA44" s="50"/>
      <c r="EJB44" s="50"/>
      <c r="EJC44" s="50"/>
      <c r="EJD44" s="50"/>
      <c r="EJE44" s="50"/>
      <c r="EJF44" s="50"/>
      <c r="EJG44" s="50"/>
      <c r="EJH44" s="50"/>
      <c r="EJI44" s="50"/>
      <c r="EJJ44" s="50"/>
      <c r="EJK44" s="50"/>
      <c r="EJL44" s="50"/>
      <c r="EJM44" s="50"/>
      <c r="EJN44" s="50"/>
      <c r="EJO44" s="50"/>
      <c r="EJP44" s="50"/>
      <c r="EJQ44" s="50"/>
      <c r="EJR44" s="50"/>
      <c r="EJS44" s="50"/>
      <c r="EJT44" s="50"/>
      <c r="EJU44" s="50"/>
      <c r="EJV44" s="50"/>
      <c r="EJW44" s="50"/>
      <c r="EJX44" s="50"/>
      <c r="EJY44" s="50"/>
      <c r="EJZ44" s="50"/>
      <c r="EKA44" s="50"/>
      <c r="EKB44" s="50"/>
      <c r="EKC44" s="50"/>
      <c r="EKD44" s="50"/>
      <c r="EKE44" s="50"/>
      <c r="EKF44" s="50"/>
      <c r="EKG44" s="50"/>
      <c r="EKH44" s="50"/>
      <c r="EKI44" s="50"/>
      <c r="EKJ44" s="50"/>
      <c r="EKK44" s="50"/>
      <c r="EKL44" s="50"/>
      <c r="EKM44" s="50"/>
      <c r="EKN44" s="50"/>
      <c r="EKO44" s="50"/>
      <c r="EKP44" s="50"/>
      <c r="EKQ44" s="50"/>
      <c r="EKR44" s="50"/>
      <c r="EKS44" s="50"/>
      <c r="EKT44" s="50"/>
      <c r="EKU44" s="50"/>
      <c r="EKV44" s="50"/>
      <c r="EKW44" s="50"/>
      <c r="EKX44" s="50"/>
      <c r="EKY44" s="50"/>
      <c r="EKZ44" s="50"/>
      <c r="ELA44" s="50"/>
      <c r="ELB44" s="50"/>
      <c r="ELC44" s="50"/>
      <c r="ELD44" s="50"/>
      <c r="ELE44" s="50"/>
      <c r="ELF44" s="50"/>
      <c r="ELG44" s="50"/>
      <c r="ELH44" s="50"/>
      <c r="ELI44" s="50"/>
      <c r="ELJ44" s="50"/>
      <c r="ELK44" s="50"/>
      <c r="ELL44" s="50"/>
      <c r="ELM44" s="50"/>
      <c r="ELN44" s="50"/>
      <c r="ELO44" s="50"/>
      <c r="ELP44" s="50"/>
      <c r="ELQ44" s="50"/>
      <c r="ELR44" s="50"/>
      <c r="ELS44" s="50"/>
      <c r="ELT44" s="50"/>
      <c r="ELU44" s="50"/>
      <c r="ELV44" s="50"/>
      <c r="ELW44" s="50"/>
      <c r="ELX44" s="50"/>
      <c r="ELY44" s="50"/>
      <c r="ELZ44" s="50"/>
      <c r="EMA44" s="50"/>
      <c r="EMB44" s="50"/>
      <c r="EMC44" s="50"/>
      <c r="EMD44" s="50"/>
      <c r="EME44" s="50"/>
      <c r="EMF44" s="50"/>
      <c r="EMG44" s="50"/>
      <c r="EMH44" s="50"/>
      <c r="EMI44" s="50"/>
      <c r="EMJ44" s="50"/>
      <c r="EMK44" s="50"/>
      <c r="EML44" s="50"/>
      <c r="EMM44" s="50"/>
      <c r="EMN44" s="50"/>
      <c r="EMO44" s="50"/>
      <c r="EMP44" s="50"/>
      <c r="EMQ44" s="50"/>
      <c r="EMR44" s="50"/>
      <c r="EMS44" s="50"/>
      <c r="EMT44" s="50"/>
      <c r="EMU44" s="50"/>
      <c r="EMV44" s="50"/>
      <c r="EMW44" s="50"/>
      <c r="EMX44" s="50"/>
      <c r="EMY44" s="50"/>
      <c r="EMZ44" s="50"/>
      <c r="ENA44" s="50"/>
      <c r="ENB44" s="50"/>
      <c r="ENC44" s="50"/>
      <c r="END44" s="50"/>
      <c r="ENE44" s="50"/>
      <c r="ENF44" s="50"/>
      <c r="ENG44" s="50"/>
      <c r="ENH44" s="50"/>
      <c r="ENI44" s="50"/>
      <c r="ENJ44" s="50"/>
      <c r="ENK44" s="50"/>
      <c r="ENL44" s="50"/>
      <c r="ENM44" s="50"/>
      <c r="ENN44" s="50"/>
      <c r="ENO44" s="50"/>
      <c r="ENP44" s="50"/>
      <c r="ENQ44" s="50"/>
      <c r="ENR44" s="50"/>
      <c r="ENS44" s="50"/>
      <c r="ENT44" s="50"/>
      <c r="ENU44" s="50"/>
      <c r="ENV44" s="50"/>
      <c r="ENW44" s="50"/>
      <c r="ENX44" s="50"/>
      <c r="ENY44" s="50"/>
      <c r="ENZ44" s="50"/>
      <c r="EOA44" s="50"/>
      <c r="EOB44" s="50"/>
      <c r="EOC44" s="50"/>
      <c r="EOD44" s="50"/>
      <c r="EOE44" s="50"/>
      <c r="EOF44" s="50"/>
      <c r="EOG44" s="50"/>
      <c r="EOH44" s="50"/>
      <c r="EOI44" s="50"/>
      <c r="EOJ44" s="50"/>
      <c r="EOK44" s="50"/>
      <c r="EOL44" s="50"/>
      <c r="EOM44" s="50"/>
      <c r="EON44" s="50"/>
      <c r="EOO44" s="50"/>
      <c r="EOP44" s="50"/>
      <c r="EOQ44" s="50"/>
      <c r="EOR44" s="50"/>
      <c r="EOS44" s="50"/>
      <c r="EOT44" s="50"/>
      <c r="EOU44" s="50"/>
      <c r="EOV44" s="50"/>
      <c r="EOW44" s="50"/>
      <c r="EOX44" s="50"/>
      <c r="EOY44" s="50"/>
      <c r="EOZ44" s="50"/>
      <c r="EPA44" s="50"/>
      <c r="EPB44" s="50"/>
      <c r="EPC44" s="50"/>
      <c r="EPD44" s="50"/>
      <c r="EPE44" s="50"/>
      <c r="EPF44" s="50"/>
      <c r="EPG44" s="50"/>
      <c r="EPH44" s="50"/>
      <c r="EPI44" s="50"/>
      <c r="EPJ44" s="50"/>
      <c r="EPK44" s="50"/>
      <c r="EPL44" s="50"/>
      <c r="EPM44" s="50"/>
      <c r="EPN44" s="50"/>
      <c r="EPO44" s="50"/>
      <c r="EPP44" s="50"/>
      <c r="EPQ44" s="50"/>
      <c r="EPR44" s="50"/>
      <c r="EPS44" s="50"/>
      <c r="EPT44" s="50"/>
      <c r="EPU44" s="50"/>
      <c r="EPV44" s="50"/>
      <c r="EPW44" s="50"/>
      <c r="EPX44" s="50"/>
      <c r="EPY44" s="50"/>
      <c r="EPZ44" s="50"/>
      <c r="EQA44" s="50"/>
      <c r="EQB44" s="50"/>
      <c r="EQC44" s="50"/>
      <c r="EQD44" s="50"/>
      <c r="EQE44" s="50"/>
      <c r="EQF44" s="50"/>
      <c r="EQG44" s="50"/>
      <c r="EQH44" s="50"/>
      <c r="EQI44" s="50"/>
      <c r="EQJ44" s="50"/>
      <c r="EQK44" s="50"/>
      <c r="EQL44" s="50"/>
      <c r="EQM44" s="50"/>
      <c r="EQN44" s="50"/>
      <c r="EQO44" s="50"/>
      <c r="EQP44" s="50"/>
      <c r="EQQ44" s="50"/>
      <c r="EQR44" s="50"/>
      <c r="EQS44" s="50"/>
      <c r="EQT44" s="50"/>
      <c r="EQU44" s="50"/>
      <c r="EQV44" s="50"/>
      <c r="EQW44" s="50"/>
      <c r="EQX44" s="50"/>
      <c r="EQY44" s="50"/>
      <c r="EQZ44" s="50"/>
      <c r="ERA44" s="50"/>
      <c r="ERB44" s="50"/>
      <c r="ERC44" s="50"/>
      <c r="ERD44" s="50"/>
      <c r="ERE44" s="50"/>
      <c r="ERF44" s="50"/>
      <c r="ERG44" s="50"/>
      <c r="ERH44" s="50"/>
      <c r="ERI44" s="50"/>
      <c r="ERJ44" s="50"/>
      <c r="ERK44" s="50"/>
      <c r="ERL44" s="50"/>
      <c r="ERM44" s="50"/>
      <c r="ERN44" s="50"/>
      <c r="ERO44" s="50"/>
      <c r="ERP44" s="50"/>
      <c r="ERQ44" s="50"/>
      <c r="ERR44" s="50"/>
      <c r="ERS44" s="50"/>
      <c r="ERT44" s="50"/>
      <c r="ERU44" s="50"/>
      <c r="ERV44" s="50"/>
      <c r="ERW44" s="50"/>
      <c r="ERX44" s="50"/>
      <c r="ERY44" s="50"/>
      <c r="ERZ44" s="50"/>
      <c r="ESA44" s="50"/>
      <c r="ESB44" s="50"/>
      <c r="ESC44" s="50"/>
      <c r="ESD44" s="50"/>
      <c r="ESE44" s="50"/>
      <c r="ESF44" s="50"/>
      <c r="ESG44" s="50"/>
      <c r="ESH44" s="50"/>
      <c r="ESI44" s="50"/>
      <c r="ESJ44" s="50"/>
      <c r="ESK44" s="50"/>
      <c r="ESL44" s="50"/>
      <c r="ESM44" s="50"/>
      <c r="ESN44" s="50"/>
      <c r="ESO44" s="50"/>
      <c r="ESP44" s="50"/>
      <c r="ESQ44" s="50"/>
      <c r="ESR44" s="50"/>
      <c r="ESS44" s="50"/>
      <c r="EST44" s="50"/>
      <c r="ESU44" s="50"/>
      <c r="ESV44" s="50"/>
      <c r="ESW44" s="50"/>
      <c r="ESX44" s="50"/>
      <c r="ESY44" s="50"/>
      <c r="ESZ44" s="50"/>
      <c r="ETA44" s="50"/>
      <c r="ETB44" s="50"/>
      <c r="ETC44" s="50"/>
      <c r="ETD44" s="50"/>
      <c r="ETE44" s="50"/>
      <c r="ETF44" s="50"/>
      <c r="ETG44" s="50"/>
      <c r="ETH44" s="50"/>
      <c r="ETI44" s="50"/>
      <c r="ETJ44" s="50"/>
      <c r="ETK44" s="50"/>
      <c r="ETL44" s="50"/>
      <c r="ETM44" s="50"/>
      <c r="ETN44" s="50"/>
      <c r="ETO44" s="50"/>
      <c r="ETP44" s="50"/>
      <c r="ETQ44" s="50"/>
      <c r="ETR44" s="50"/>
      <c r="ETS44" s="50"/>
      <c r="ETT44" s="50"/>
      <c r="ETU44" s="50"/>
      <c r="ETV44" s="50"/>
      <c r="ETW44" s="50"/>
      <c r="ETX44" s="50"/>
      <c r="ETY44" s="50"/>
      <c r="ETZ44" s="50"/>
      <c r="EUA44" s="50"/>
      <c r="EUB44" s="50"/>
      <c r="EUC44" s="50"/>
      <c r="EUD44" s="50"/>
      <c r="EUE44" s="50"/>
      <c r="EUF44" s="50"/>
      <c r="EUG44" s="50"/>
      <c r="EUH44" s="50"/>
      <c r="EUI44" s="50"/>
      <c r="EUJ44" s="50"/>
      <c r="EUK44" s="50"/>
      <c r="EUL44" s="50"/>
      <c r="EUM44" s="50"/>
      <c r="EUN44" s="50"/>
      <c r="EUO44" s="50"/>
      <c r="EUP44" s="50"/>
      <c r="EUQ44" s="50"/>
      <c r="EUR44" s="50"/>
      <c r="EUS44" s="50"/>
      <c r="EUT44" s="50"/>
      <c r="EUU44" s="50"/>
      <c r="EUV44" s="50"/>
      <c r="EUW44" s="50"/>
      <c r="EUX44" s="50"/>
      <c r="EUY44" s="50"/>
      <c r="EUZ44" s="50"/>
      <c r="EVA44" s="50"/>
      <c r="EVB44" s="50"/>
      <c r="EVC44" s="50"/>
      <c r="EVD44" s="50"/>
      <c r="EVE44" s="50"/>
      <c r="EVF44" s="50"/>
      <c r="EVG44" s="50"/>
      <c r="EVH44" s="50"/>
      <c r="EVI44" s="50"/>
      <c r="EVJ44" s="50"/>
      <c r="EVK44" s="50"/>
      <c r="EVL44" s="50"/>
      <c r="EVM44" s="50"/>
      <c r="EVN44" s="50"/>
      <c r="EVO44" s="50"/>
      <c r="EVP44" s="50"/>
      <c r="EVQ44" s="50"/>
      <c r="EVR44" s="50"/>
      <c r="EVS44" s="50"/>
      <c r="EVT44" s="50"/>
      <c r="EVU44" s="50"/>
      <c r="EVV44" s="50"/>
      <c r="EVW44" s="50"/>
      <c r="EVX44" s="50"/>
      <c r="EVY44" s="50"/>
      <c r="EVZ44" s="50"/>
      <c r="EWA44" s="50"/>
      <c r="EWB44" s="50"/>
      <c r="EWC44" s="50"/>
      <c r="EWD44" s="50"/>
      <c r="EWE44" s="50"/>
      <c r="EWF44" s="50"/>
      <c r="EWG44" s="50"/>
      <c r="EWH44" s="50"/>
      <c r="EWI44" s="50"/>
      <c r="EWJ44" s="50"/>
      <c r="EWK44" s="50"/>
      <c r="EWL44" s="50"/>
      <c r="EWM44" s="50"/>
      <c r="EWN44" s="50"/>
      <c r="EWO44" s="50"/>
      <c r="EWP44" s="50"/>
      <c r="EWQ44" s="50"/>
      <c r="EWR44" s="50"/>
      <c r="EWS44" s="50"/>
      <c r="EWT44" s="50"/>
      <c r="EWU44" s="50"/>
      <c r="EWV44" s="50"/>
      <c r="EWW44" s="50"/>
      <c r="EWX44" s="50"/>
      <c r="EWY44" s="50"/>
      <c r="EWZ44" s="50"/>
      <c r="EXA44" s="50"/>
      <c r="EXB44" s="50"/>
      <c r="EXC44" s="50"/>
      <c r="EXD44" s="50"/>
      <c r="EXE44" s="50"/>
      <c r="EXF44" s="50"/>
      <c r="EXG44" s="50"/>
      <c r="EXH44" s="50"/>
      <c r="EXI44" s="50"/>
      <c r="EXJ44" s="50"/>
      <c r="EXK44" s="50"/>
      <c r="EXL44" s="50"/>
      <c r="EXM44" s="50"/>
      <c r="EXN44" s="50"/>
      <c r="EXO44" s="50"/>
      <c r="EXP44" s="50"/>
      <c r="EXQ44" s="50"/>
      <c r="EXR44" s="50"/>
      <c r="EXS44" s="50"/>
      <c r="EXT44" s="50"/>
      <c r="EXU44" s="50"/>
      <c r="EXV44" s="50"/>
      <c r="EXW44" s="50"/>
      <c r="EXX44" s="50"/>
      <c r="EXY44" s="50"/>
      <c r="EXZ44" s="50"/>
      <c r="EYA44" s="50"/>
      <c r="EYB44" s="50"/>
      <c r="EYC44" s="50"/>
      <c r="EYD44" s="50"/>
      <c r="EYE44" s="50"/>
      <c r="EYF44" s="50"/>
      <c r="EYG44" s="50"/>
      <c r="EYH44" s="50"/>
      <c r="EYI44" s="50"/>
      <c r="EYJ44" s="50"/>
      <c r="EYK44" s="50"/>
      <c r="EYL44" s="50"/>
      <c r="EYM44" s="50"/>
      <c r="EYN44" s="50"/>
      <c r="EYO44" s="50"/>
      <c r="EYP44" s="50"/>
      <c r="EYQ44" s="50"/>
      <c r="EYR44" s="50"/>
      <c r="EYS44" s="50"/>
      <c r="EYT44" s="50"/>
      <c r="EYU44" s="50"/>
      <c r="EYV44" s="50"/>
      <c r="EYW44" s="50"/>
      <c r="EYX44" s="50"/>
      <c r="EYY44" s="50"/>
      <c r="EYZ44" s="50"/>
      <c r="EZA44" s="50"/>
      <c r="EZB44" s="50"/>
      <c r="EZC44" s="50"/>
      <c r="EZD44" s="50"/>
      <c r="EZE44" s="50"/>
      <c r="EZF44" s="50"/>
      <c r="EZG44" s="50"/>
      <c r="EZH44" s="50"/>
      <c r="EZI44" s="50"/>
      <c r="EZJ44" s="50"/>
      <c r="EZK44" s="50"/>
      <c r="EZL44" s="50"/>
      <c r="EZM44" s="50"/>
      <c r="EZN44" s="50"/>
      <c r="EZO44" s="50"/>
      <c r="EZP44" s="50"/>
      <c r="EZQ44" s="50"/>
      <c r="EZR44" s="50"/>
      <c r="EZS44" s="50"/>
      <c r="EZT44" s="50"/>
      <c r="EZU44" s="50"/>
      <c r="EZV44" s="50"/>
      <c r="EZW44" s="50"/>
      <c r="EZX44" s="50"/>
      <c r="EZY44" s="50"/>
      <c r="EZZ44" s="50"/>
      <c r="FAA44" s="50"/>
      <c r="FAB44" s="50"/>
      <c r="FAC44" s="50"/>
      <c r="FAD44" s="50"/>
      <c r="FAE44" s="50"/>
      <c r="FAF44" s="50"/>
      <c r="FAG44" s="50"/>
      <c r="FAH44" s="50"/>
      <c r="FAI44" s="50"/>
      <c r="FAJ44" s="50"/>
      <c r="FAK44" s="50"/>
      <c r="FAL44" s="50"/>
      <c r="FAM44" s="50"/>
      <c r="FAN44" s="50"/>
      <c r="FAO44" s="50"/>
      <c r="FAP44" s="50"/>
      <c r="FAQ44" s="50"/>
      <c r="FAR44" s="50"/>
      <c r="FAS44" s="50"/>
      <c r="FAT44" s="50"/>
      <c r="FAU44" s="50"/>
      <c r="FAV44" s="50"/>
      <c r="FAW44" s="50"/>
      <c r="FAX44" s="50"/>
      <c r="FAY44" s="50"/>
      <c r="FAZ44" s="50"/>
      <c r="FBA44" s="50"/>
      <c r="FBB44" s="50"/>
      <c r="FBC44" s="50"/>
      <c r="FBD44" s="50"/>
      <c r="FBE44" s="50"/>
      <c r="FBF44" s="50"/>
      <c r="FBG44" s="50"/>
      <c r="FBH44" s="50"/>
      <c r="FBI44" s="50"/>
      <c r="FBJ44" s="50"/>
      <c r="FBK44" s="50"/>
      <c r="FBL44" s="50"/>
      <c r="FBM44" s="50"/>
      <c r="FBN44" s="50"/>
      <c r="FBO44" s="50"/>
      <c r="FBP44" s="50"/>
      <c r="FBQ44" s="50"/>
      <c r="FBR44" s="50"/>
      <c r="FBS44" s="50"/>
      <c r="FBT44" s="50"/>
      <c r="FBU44" s="50"/>
      <c r="FBV44" s="50"/>
      <c r="FBW44" s="50"/>
      <c r="FBX44" s="50"/>
      <c r="FBY44" s="50"/>
      <c r="FBZ44" s="50"/>
      <c r="FCA44" s="50"/>
      <c r="FCB44" s="50"/>
      <c r="FCC44" s="50"/>
      <c r="FCD44" s="50"/>
      <c r="FCE44" s="50"/>
      <c r="FCF44" s="50"/>
      <c r="FCG44" s="50"/>
      <c r="FCH44" s="50"/>
      <c r="FCI44" s="50"/>
      <c r="FCJ44" s="50"/>
      <c r="FCK44" s="50"/>
      <c r="FCL44" s="50"/>
      <c r="FCM44" s="50"/>
      <c r="FCN44" s="50"/>
      <c r="FCO44" s="50"/>
      <c r="FCP44" s="50"/>
      <c r="FCQ44" s="50"/>
      <c r="FCR44" s="50"/>
      <c r="FCS44" s="50"/>
      <c r="FCT44" s="50"/>
      <c r="FCU44" s="50"/>
      <c r="FCV44" s="50"/>
      <c r="FCW44" s="50"/>
      <c r="FCX44" s="50"/>
      <c r="FCY44" s="50"/>
      <c r="FCZ44" s="50"/>
      <c r="FDA44" s="50"/>
      <c r="FDB44" s="50"/>
      <c r="FDC44" s="50"/>
      <c r="FDD44" s="50"/>
      <c r="FDE44" s="50"/>
      <c r="FDF44" s="50"/>
      <c r="FDG44" s="50"/>
      <c r="FDH44" s="50"/>
      <c r="FDI44" s="50"/>
      <c r="FDJ44" s="50"/>
      <c r="FDK44" s="50"/>
      <c r="FDL44" s="50"/>
      <c r="FDM44" s="50"/>
      <c r="FDN44" s="50"/>
      <c r="FDO44" s="50"/>
      <c r="FDP44" s="50"/>
      <c r="FDQ44" s="50"/>
      <c r="FDR44" s="50"/>
      <c r="FDS44" s="50"/>
      <c r="FDT44" s="50"/>
      <c r="FDU44" s="50"/>
      <c r="FDV44" s="50"/>
      <c r="FDW44" s="50"/>
      <c r="FDX44" s="50"/>
      <c r="FDY44" s="50"/>
      <c r="FDZ44" s="50"/>
      <c r="FEA44" s="50"/>
      <c r="FEB44" s="50"/>
      <c r="FEC44" s="50"/>
      <c r="FED44" s="50"/>
      <c r="FEE44" s="50"/>
      <c r="FEF44" s="50"/>
      <c r="FEG44" s="50"/>
      <c r="FEH44" s="50"/>
      <c r="FEI44" s="50"/>
      <c r="FEJ44" s="50"/>
      <c r="FEK44" s="50"/>
      <c r="FEL44" s="50"/>
      <c r="FEM44" s="50"/>
      <c r="FEN44" s="50"/>
      <c r="FEO44" s="50"/>
      <c r="FEP44" s="50"/>
      <c r="FEQ44" s="50"/>
      <c r="FER44" s="50"/>
      <c r="FES44" s="50"/>
      <c r="FET44" s="50"/>
      <c r="FEU44" s="50"/>
      <c r="FEV44" s="50"/>
      <c r="FEW44" s="50"/>
      <c r="FEX44" s="50"/>
      <c r="FEY44" s="50"/>
      <c r="FEZ44" s="50"/>
      <c r="FFA44" s="50"/>
      <c r="FFB44" s="50"/>
      <c r="FFC44" s="50"/>
      <c r="FFD44" s="50"/>
      <c r="FFE44" s="50"/>
      <c r="FFF44" s="50"/>
      <c r="FFG44" s="50"/>
      <c r="FFH44" s="50"/>
      <c r="FFI44" s="50"/>
      <c r="FFJ44" s="50"/>
      <c r="FFK44" s="50"/>
      <c r="FFL44" s="50"/>
      <c r="FFM44" s="50"/>
      <c r="FFN44" s="50"/>
      <c r="FFO44" s="50"/>
      <c r="FFP44" s="50"/>
      <c r="FFQ44" s="50"/>
      <c r="FFR44" s="50"/>
      <c r="FFS44" s="50"/>
      <c r="FFT44" s="50"/>
      <c r="FFU44" s="50"/>
      <c r="FFV44" s="50"/>
      <c r="FFW44" s="50"/>
      <c r="FFX44" s="50"/>
      <c r="FFY44" s="50"/>
      <c r="FFZ44" s="50"/>
      <c r="FGA44" s="50"/>
      <c r="FGB44" s="50"/>
      <c r="FGC44" s="50"/>
      <c r="FGD44" s="50"/>
      <c r="FGE44" s="50"/>
      <c r="FGF44" s="50"/>
      <c r="FGG44" s="50"/>
      <c r="FGH44" s="50"/>
      <c r="FGI44" s="50"/>
      <c r="FGJ44" s="50"/>
      <c r="FGK44" s="50"/>
      <c r="FGL44" s="50"/>
      <c r="FGM44" s="50"/>
      <c r="FGN44" s="50"/>
      <c r="FGO44" s="50"/>
      <c r="FGP44" s="50"/>
      <c r="FGQ44" s="50"/>
      <c r="FGR44" s="50"/>
      <c r="FGS44" s="50"/>
      <c r="FGT44" s="50"/>
      <c r="FGU44" s="50"/>
      <c r="FGV44" s="50"/>
      <c r="FGW44" s="50"/>
      <c r="FGX44" s="50"/>
      <c r="FGY44" s="50"/>
      <c r="FGZ44" s="50"/>
      <c r="FHA44" s="50"/>
      <c r="FHB44" s="50"/>
      <c r="FHC44" s="50"/>
      <c r="FHD44" s="50"/>
      <c r="FHE44" s="50"/>
      <c r="FHF44" s="50"/>
      <c r="FHG44" s="50"/>
      <c r="FHH44" s="50"/>
      <c r="FHI44" s="50"/>
      <c r="FHJ44" s="50"/>
      <c r="FHK44" s="50"/>
      <c r="FHL44" s="50"/>
      <c r="FHM44" s="50"/>
      <c r="FHN44" s="50"/>
      <c r="FHO44" s="50"/>
      <c r="FHP44" s="50"/>
      <c r="FHQ44" s="50"/>
      <c r="FHR44" s="50"/>
      <c r="FHS44" s="50"/>
      <c r="FHT44" s="50"/>
      <c r="FHU44" s="50"/>
      <c r="FHV44" s="50"/>
      <c r="FHW44" s="50"/>
      <c r="FHX44" s="50"/>
      <c r="FHY44" s="50"/>
      <c r="FHZ44" s="50"/>
      <c r="FIA44" s="50"/>
      <c r="FIB44" s="50"/>
      <c r="FIC44" s="50"/>
      <c r="FID44" s="50"/>
      <c r="FIE44" s="50"/>
      <c r="FIF44" s="50"/>
      <c r="FIG44" s="50"/>
      <c r="FIH44" s="50"/>
      <c r="FII44" s="50"/>
      <c r="FIJ44" s="50"/>
      <c r="FIK44" s="50"/>
      <c r="FIL44" s="50"/>
      <c r="FIM44" s="50"/>
      <c r="FIN44" s="50"/>
      <c r="FIO44" s="50"/>
      <c r="FIP44" s="50"/>
      <c r="FIQ44" s="50"/>
      <c r="FIR44" s="50"/>
      <c r="FIS44" s="50"/>
      <c r="FIT44" s="50"/>
      <c r="FIU44" s="50"/>
      <c r="FIV44" s="50"/>
      <c r="FIW44" s="50"/>
      <c r="FIX44" s="50"/>
      <c r="FIY44" s="50"/>
      <c r="FIZ44" s="50"/>
      <c r="FJA44" s="50"/>
      <c r="FJB44" s="50"/>
      <c r="FJC44" s="50"/>
      <c r="FJD44" s="50"/>
      <c r="FJE44" s="50"/>
      <c r="FJF44" s="50"/>
      <c r="FJG44" s="50"/>
      <c r="FJH44" s="50"/>
      <c r="FJI44" s="50"/>
      <c r="FJJ44" s="50"/>
      <c r="FJK44" s="50"/>
      <c r="FJL44" s="50"/>
      <c r="FJM44" s="50"/>
      <c r="FJN44" s="50"/>
      <c r="FJO44" s="50"/>
      <c r="FJP44" s="50"/>
      <c r="FJQ44" s="50"/>
      <c r="FJR44" s="50"/>
      <c r="FJS44" s="50"/>
      <c r="FJT44" s="50"/>
      <c r="FJU44" s="50"/>
      <c r="FJV44" s="50"/>
      <c r="FJW44" s="50"/>
      <c r="FJX44" s="50"/>
      <c r="FJY44" s="50"/>
      <c r="FJZ44" s="50"/>
      <c r="FKA44" s="50"/>
      <c r="FKB44" s="50"/>
      <c r="FKC44" s="50"/>
      <c r="FKD44" s="50"/>
      <c r="FKE44" s="50"/>
      <c r="FKF44" s="50"/>
      <c r="FKG44" s="50"/>
      <c r="FKH44" s="50"/>
      <c r="FKI44" s="50"/>
      <c r="FKJ44" s="50"/>
      <c r="FKK44" s="50"/>
      <c r="FKL44" s="50"/>
      <c r="FKM44" s="50"/>
      <c r="FKN44" s="50"/>
      <c r="FKO44" s="50"/>
      <c r="FKP44" s="50"/>
      <c r="FKQ44" s="50"/>
      <c r="FKR44" s="50"/>
      <c r="FKS44" s="50"/>
      <c r="FKT44" s="50"/>
      <c r="FKU44" s="50"/>
      <c r="FKV44" s="50"/>
      <c r="FKW44" s="50"/>
      <c r="FKX44" s="50"/>
      <c r="FKY44" s="50"/>
      <c r="FKZ44" s="50"/>
      <c r="FLA44" s="50"/>
      <c r="FLB44" s="50"/>
      <c r="FLC44" s="50"/>
      <c r="FLD44" s="50"/>
      <c r="FLE44" s="50"/>
      <c r="FLF44" s="50"/>
      <c r="FLG44" s="50"/>
      <c r="FLH44" s="50"/>
      <c r="FLI44" s="50"/>
      <c r="FLJ44" s="50"/>
      <c r="FLK44" s="50"/>
      <c r="FLL44" s="50"/>
      <c r="FLM44" s="50"/>
      <c r="FLN44" s="50"/>
      <c r="FLO44" s="50"/>
      <c r="FLP44" s="50"/>
      <c r="FLQ44" s="50"/>
      <c r="FLR44" s="50"/>
      <c r="FLS44" s="50"/>
      <c r="FLT44" s="50"/>
      <c r="FLU44" s="50"/>
      <c r="FLV44" s="50"/>
      <c r="FLW44" s="50"/>
      <c r="FLX44" s="50"/>
      <c r="FLY44" s="50"/>
      <c r="FLZ44" s="50"/>
      <c r="FMA44" s="50"/>
      <c r="FMB44" s="50"/>
      <c r="FMC44" s="50"/>
      <c r="FMD44" s="50"/>
      <c r="FME44" s="50"/>
      <c r="FMF44" s="50"/>
      <c r="FMG44" s="50"/>
      <c r="FMH44" s="50"/>
      <c r="FMI44" s="50"/>
      <c r="FMJ44" s="50"/>
      <c r="FMK44" s="50"/>
      <c r="FML44" s="50"/>
      <c r="FMM44" s="50"/>
      <c r="FMN44" s="50"/>
      <c r="FMO44" s="50"/>
      <c r="FMP44" s="50"/>
      <c r="FMQ44" s="50"/>
      <c r="FMR44" s="50"/>
      <c r="FMS44" s="50"/>
      <c r="FMT44" s="50"/>
      <c r="FMU44" s="50"/>
      <c r="FMV44" s="50"/>
      <c r="FMW44" s="50"/>
      <c r="FMX44" s="50"/>
      <c r="FMY44" s="50"/>
      <c r="FMZ44" s="50"/>
      <c r="FNA44" s="50"/>
      <c r="FNB44" s="50"/>
      <c r="FNC44" s="50"/>
      <c r="FND44" s="50"/>
      <c r="FNE44" s="50"/>
      <c r="FNF44" s="50"/>
      <c r="FNG44" s="50"/>
      <c r="FNH44" s="50"/>
      <c r="FNI44" s="50"/>
      <c r="FNJ44" s="50"/>
      <c r="FNK44" s="50"/>
      <c r="FNL44" s="50"/>
      <c r="FNM44" s="50"/>
      <c r="FNN44" s="50"/>
      <c r="FNO44" s="50"/>
      <c r="FNP44" s="50"/>
      <c r="FNQ44" s="50"/>
      <c r="FNR44" s="50"/>
      <c r="FNS44" s="50"/>
      <c r="FNT44" s="50"/>
      <c r="FNU44" s="50"/>
      <c r="FNV44" s="50"/>
      <c r="FNW44" s="50"/>
      <c r="FNX44" s="50"/>
      <c r="FNY44" s="50"/>
      <c r="FNZ44" s="50"/>
      <c r="FOA44" s="50"/>
      <c r="FOB44" s="50"/>
      <c r="FOC44" s="50"/>
      <c r="FOD44" s="50"/>
      <c r="FOE44" s="50"/>
      <c r="FOF44" s="50"/>
      <c r="FOG44" s="50"/>
      <c r="FOH44" s="50"/>
      <c r="FOI44" s="50"/>
      <c r="FOJ44" s="50"/>
      <c r="FOK44" s="50"/>
      <c r="FOL44" s="50"/>
      <c r="FOM44" s="50"/>
      <c r="FON44" s="50"/>
      <c r="FOO44" s="50"/>
      <c r="FOP44" s="50"/>
      <c r="FOQ44" s="50"/>
      <c r="FOR44" s="50"/>
      <c r="FOS44" s="50"/>
      <c r="FOT44" s="50"/>
      <c r="FOU44" s="50"/>
      <c r="FOV44" s="50"/>
      <c r="FOW44" s="50"/>
      <c r="FOX44" s="50"/>
      <c r="FOY44" s="50"/>
      <c r="FOZ44" s="50"/>
      <c r="FPA44" s="50"/>
      <c r="FPB44" s="50"/>
      <c r="FPC44" s="50"/>
      <c r="FPD44" s="50"/>
      <c r="FPE44" s="50"/>
      <c r="FPF44" s="50"/>
      <c r="FPG44" s="50"/>
      <c r="FPH44" s="50"/>
      <c r="FPI44" s="50"/>
      <c r="FPJ44" s="50"/>
      <c r="FPK44" s="50"/>
      <c r="FPL44" s="50"/>
      <c r="FPM44" s="50"/>
      <c r="FPN44" s="50"/>
      <c r="FPO44" s="50"/>
      <c r="FPP44" s="50"/>
      <c r="FPQ44" s="50"/>
      <c r="FPR44" s="50"/>
      <c r="FPS44" s="50"/>
      <c r="FPT44" s="50"/>
      <c r="FPU44" s="50"/>
      <c r="FPV44" s="50"/>
      <c r="FPW44" s="50"/>
      <c r="FPX44" s="50"/>
      <c r="FPY44" s="50"/>
      <c r="FPZ44" s="50"/>
      <c r="FQA44" s="50"/>
      <c r="FQB44" s="50"/>
      <c r="FQC44" s="50"/>
      <c r="FQD44" s="50"/>
      <c r="FQE44" s="50"/>
      <c r="FQF44" s="50"/>
      <c r="FQG44" s="50"/>
      <c r="FQH44" s="50"/>
      <c r="FQI44" s="50"/>
      <c r="FQJ44" s="50"/>
      <c r="FQK44" s="50"/>
      <c r="FQL44" s="50"/>
      <c r="FQM44" s="50"/>
      <c r="FQN44" s="50"/>
      <c r="FQO44" s="50"/>
      <c r="FQP44" s="50"/>
      <c r="FQQ44" s="50"/>
      <c r="FQR44" s="50"/>
      <c r="FQS44" s="50"/>
      <c r="FQT44" s="50"/>
      <c r="FQU44" s="50"/>
      <c r="FQV44" s="50"/>
      <c r="FQW44" s="50"/>
      <c r="FQX44" s="50"/>
      <c r="FQY44" s="50"/>
      <c r="FQZ44" s="50"/>
      <c r="FRA44" s="50"/>
      <c r="FRB44" s="50"/>
      <c r="FRC44" s="50"/>
      <c r="FRD44" s="50"/>
      <c r="FRE44" s="50"/>
      <c r="FRF44" s="50"/>
      <c r="FRG44" s="50"/>
      <c r="FRH44" s="50"/>
      <c r="FRI44" s="50"/>
      <c r="FRJ44" s="50"/>
      <c r="FRK44" s="50"/>
      <c r="FRL44" s="50"/>
      <c r="FRM44" s="50"/>
      <c r="FRN44" s="50"/>
      <c r="FRO44" s="50"/>
      <c r="FRP44" s="50"/>
      <c r="FRQ44" s="50"/>
      <c r="FRR44" s="50"/>
      <c r="FRS44" s="50"/>
      <c r="FRT44" s="50"/>
      <c r="FRU44" s="50"/>
      <c r="FRV44" s="50"/>
      <c r="FRW44" s="50"/>
      <c r="FRX44" s="50"/>
      <c r="FRY44" s="50"/>
      <c r="FRZ44" s="50"/>
      <c r="FSA44" s="50"/>
      <c r="FSB44" s="50"/>
      <c r="FSC44" s="50"/>
      <c r="FSD44" s="50"/>
      <c r="FSE44" s="50"/>
      <c r="FSF44" s="50"/>
      <c r="FSG44" s="50"/>
      <c r="FSH44" s="50"/>
      <c r="FSI44" s="50"/>
      <c r="FSJ44" s="50"/>
      <c r="FSK44" s="50"/>
      <c r="FSL44" s="50"/>
      <c r="FSM44" s="50"/>
      <c r="FSN44" s="50"/>
      <c r="FSO44" s="50"/>
      <c r="FSP44" s="50"/>
      <c r="FSQ44" s="50"/>
      <c r="FSR44" s="50"/>
      <c r="FSS44" s="50"/>
      <c r="FST44" s="50"/>
      <c r="FSU44" s="50"/>
      <c r="FSV44" s="50"/>
      <c r="FSW44" s="50"/>
      <c r="FSX44" s="50"/>
      <c r="FSY44" s="50"/>
      <c r="FSZ44" s="50"/>
      <c r="FTA44" s="50"/>
      <c r="FTB44" s="50"/>
      <c r="FTC44" s="50"/>
      <c r="FTD44" s="50"/>
      <c r="FTE44" s="50"/>
      <c r="FTF44" s="50"/>
      <c r="FTG44" s="50"/>
      <c r="FTH44" s="50"/>
      <c r="FTI44" s="50"/>
      <c r="FTJ44" s="50"/>
      <c r="FTK44" s="50"/>
      <c r="FTL44" s="50"/>
      <c r="FTM44" s="50"/>
      <c r="FTN44" s="50"/>
      <c r="FTO44" s="50"/>
      <c r="FTP44" s="50"/>
      <c r="FTQ44" s="50"/>
      <c r="FTR44" s="50"/>
      <c r="FTS44" s="50"/>
      <c r="FTT44" s="50"/>
      <c r="FTU44" s="50"/>
      <c r="FTV44" s="50"/>
      <c r="FTW44" s="50"/>
      <c r="FTX44" s="50"/>
      <c r="FTY44" s="50"/>
      <c r="FTZ44" s="50"/>
      <c r="FUA44" s="50"/>
      <c r="FUB44" s="50"/>
      <c r="FUC44" s="50"/>
      <c r="FUD44" s="50"/>
      <c r="FUE44" s="50"/>
      <c r="FUF44" s="50"/>
      <c r="FUG44" s="50"/>
      <c r="FUH44" s="50"/>
      <c r="FUI44" s="50"/>
      <c r="FUJ44" s="50"/>
      <c r="FUK44" s="50"/>
      <c r="FUL44" s="50"/>
      <c r="FUM44" s="50"/>
      <c r="FUN44" s="50"/>
      <c r="FUO44" s="50"/>
      <c r="FUP44" s="50"/>
      <c r="FUQ44" s="50"/>
      <c r="FUR44" s="50"/>
      <c r="FUS44" s="50"/>
      <c r="FUT44" s="50"/>
      <c r="FUU44" s="50"/>
      <c r="FUV44" s="50"/>
      <c r="FUW44" s="50"/>
      <c r="FUX44" s="50"/>
      <c r="FUY44" s="50"/>
      <c r="FUZ44" s="50"/>
      <c r="FVA44" s="50"/>
      <c r="FVB44" s="50"/>
      <c r="FVC44" s="50"/>
      <c r="FVD44" s="50"/>
      <c r="FVE44" s="50"/>
      <c r="FVF44" s="50"/>
      <c r="FVG44" s="50"/>
      <c r="FVH44" s="50"/>
      <c r="FVI44" s="50"/>
      <c r="FVJ44" s="50"/>
      <c r="FVK44" s="50"/>
      <c r="FVL44" s="50"/>
      <c r="FVM44" s="50"/>
      <c r="FVN44" s="50"/>
      <c r="FVO44" s="50"/>
      <c r="FVP44" s="50"/>
      <c r="FVQ44" s="50"/>
      <c r="FVR44" s="50"/>
      <c r="FVS44" s="50"/>
      <c r="FVT44" s="50"/>
      <c r="FVU44" s="50"/>
      <c r="FVV44" s="50"/>
      <c r="FVW44" s="50"/>
      <c r="FVX44" s="50"/>
      <c r="FVY44" s="50"/>
      <c r="FVZ44" s="50"/>
      <c r="FWA44" s="50"/>
      <c r="FWB44" s="50"/>
      <c r="FWC44" s="50"/>
      <c r="FWD44" s="50"/>
      <c r="FWE44" s="50"/>
      <c r="FWF44" s="50"/>
      <c r="FWG44" s="50"/>
      <c r="FWH44" s="50"/>
      <c r="FWI44" s="50"/>
      <c r="FWJ44" s="50"/>
      <c r="FWK44" s="50"/>
      <c r="FWL44" s="50"/>
      <c r="FWM44" s="50"/>
      <c r="FWN44" s="50"/>
      <c r="FWO44" s="50"/>
      <c r="FWP44" s="50"/>
      <c r="FWQ44" s="50"/>
      <c r="FWR44" s="50"/>
      <c r="FWS44" s="50"/>
      <c r="FWT44" s="50"/>
      <c r="FWU44" s="50"/>
      <c r="FWV44" s="50"/>
      <c r="FWW44" s="50"/>
      <c r="FWX44" s="50"/>
      <c r="FWY44" s="50"/>
      <c r="FWZ44" s="50"/>
      <c r="FXA44" s="50"/>
      <c r="FXB44" s="50"/>
      <c r="FXC44" s="50"/>
      <c r="FXD44" s="50"/>
      <c r="FXE44" s="50"/>
      <c r="FXF44" s="50"/>
      <c r="FXG44" s="50"/>
      <c r="FXH44" s="50"/>
      <c r="FXI44" s="50"/>
      <c r="FXJ44" s="50"/>
      <c r="FXK44" s="50"/>
      <c r="FXL44" s="50"/>
      <c r="FXM44" s="50"/>
      <c r="FXN44" s="50"/>
      <c r="FXO44" s="50"/>
      <c r="FXP44" s="50"/>
      <c r="FXQ44" s="50"/>
      <c r="FXR44" s="50"/>
      <c r="FXS44" s="50"/>
      <c r="FXT44" s="50"/>
      <c r="FXU44" s="50"/>
      <c r="FXV44" s="50"/>
      <c r="FXW44" s="50"/>
      <c r="FXX44" s="50"/>
      <c r="FXY44" s="50"/>
      <c r="FXZ44" s="50"/>
      <c r="FYA44" s="50"/>
      <c r="FYB44" s="50"/>
      <c r="FYC44" s="50"/>
      <c r="FYD44" s="50"/>
      <c r="FYE44" s="50"/>
      <c r="FYF44" s="50"/>
      <c r="FYG44" s="50"/>
      <c r="FYH44" s="50"/>
      <c r="FYI44" s="50"/>
      <c r="FYJ44" s="50"/>
      <c r="FYK44" s="50"/>
      <c r="FYL44" s="50"/>
      <c r="FYM44" s="50"/>
      <c r="FYN44" s="50"/>
      <c r="FYO44" s="50"/>
      <c r="FYP44" s="50"/>
      <c r="FYQ44" s="50"/>
      <c r="FYR44" s="50"/>
      <c r="FYS44" s="50"/>
      <c r="FYT44" s="50"/>
      <c r="FYU44" s="50"/>
      <c r="FYV44" s="50"/>
      <c r="FYW44" s="50"/>
      <c r="FYX44" s="50"/>
      <c r="FYY44" s="50"/>
      <c r="FYZ44" s="50"/>
      <c r="FZA44" s="50"/>
      <c r="FZB44" s="50"/>
      <c r="FZC44" s="50"/>
      <c r="FZD44" s="50"/>
      <c r="FZE44" s="50"/>
      <c r="FZF44" s="50"/>
      <c r="FZG44" s="50"/>
      <c r="FZH44" s="50"/>
      <c r="FZI44" s="50"/>
      <c r="FZJ44" s="50"/>
      <c r="FZK44" s="50"/>
      <c r="FZL44" s="50"/>
      <c r="FZM44" s="50"/>
      <c r="FZN44" s="50"/>
      <c r="FZO44" s="50"/>
      <c r="FZP44" s="50"/>
      <c r="FZQ44" s="50"/>
      <c r="FZR44" s="50"/>
      <c r="FZS44" s="50"/>
      <c r="FZT44" s="50"/>
      <c r="FZU44" s="50"/>
      <c r="FZV44" s="50"/>
      <c r="FZW44" s="50"/>
      <c r="FZX44" s="50"/>
      <c r="FZY44" s="50"/>
      <c r="FZZ44" s="50"/>
      <c r="GAA44" s="50"/>
      <c r="GAB44" s="50"/>
      <c r="GAC44" s="50"/>
      <c r="GAD44" s="50"/>
      <c r="GAE44" s="50"/>
      <c r="GAF44" s="50"/>
      <c r="GAG44" s="50"/>
      <c r="GAH44" s="50"/>
      <c r="GAI44" s="50"/>
      <c r="GAJ44" s="50"/>
      <c r="GAK44" s="50"/>
      <c r="GAL44" s="50"/>
      <c r="GAM44" s="50"/>
      <c r="GAN44" s="50"/>
      <c r="GAO44" s="50"/>
      <c r="GAP44" s="50"/>
      <c r="GAQ44" s="50"/>
      <c r="GAR44" s="50"/>
      <c r="GAS44" s="50"/>
      <c r="GAT44" s="50"/>
      <c r="GAU44" s="50"/>
      <c r="GAV44" s="50"/>
      <c r="GAW44" s="50"/>
      <c r="GAX44" s="50"/>
      <c r="GAY44" s="50"/>
      <c r="GAZ44" s="50"/>
      <c r="GBA44" s="50"/>
      <c r="GBB44" s="50"/>
      <c r="GBC44" s="50"/>
      <c r="GBD44" s="50"/>
      <c r="GBE44" s="50"/>
      <c r="GBF44" s="50"/>
      <c r="GBG44" s="50"/>
      <c r="GBH44" s="50"/>
      <c r="GBI44" s="50"/>
      <c r="GBJ44" s="50"/>
      <c r="GBK44" s="50"/>
      <c r="GBL44" s="50"/>
      <c r="GBM44" s="50"/>
      <c r="GBN44" s="50"/>
      <c r="GBO44" s="50"/>
      <c r="GBP44" s="50"/>
      <c r="GBQ44" s="50"/>
      <c r="GBR44" s="50"/>
      <c r="GBS44" s="50"/>
      <c r="GBT44" s="50"/>
      <c r="GBU44" s="50"/>
      <c r="GBV44" s="50"/>
      <c r="GBW44" s="50"/>
      <c r="GBX44" s="50"/>
      <c r="GBY44" s="50"/>
      <c r="GBZ44" s="50"/>
      <c r="GCA44" s="50"/>
      <c r="GCB44" s="50"/>
      <c r="GCC44" s="50"/>
      <c r="GCD44" s="50"/>
      <c r="GCE44" s="50"/>
      <c r="GCF44" s="50"/>
      <c r="GCG44" s="50"/>
      <c r="GCH44" s="50"/>
      <c r="GCI44" s="50"/>
      <c r="GCJ44" s="50"/>
      <c r="GCK44" s="50"/>
      <c r="GCL44" s="50"/>
      <c r="GCM44" s="50"/>
      <c r="GCN44" s="50"/>
      <c r="GCO44" s="50"/>
      <c r="GCP44" s="50"/>
      <c r="GCQ44" s="50"/>
      <c r="GCR44" s="50"/>
      <c r="GCS44" s="50"/>
      <c r="GCT44" s="50"/>
      <c r="GCU44" s="50"/>
      <c r="GCV44" s="50"/>
      <c r="GCW44" s="50"/>
      <c r="GCX44" s="50"/>
      <c r="GCY44" s="50"/>
      <c r="GCZ44" s="50"/>
      <c r="GDA44" s="50"/>
      <c r="GDB44" s="50"/>
      <c r="GDC44" s="50"/>
      <c r="GDD44" s="50"/>
      <c r="GDE44" s="50"/>
      <c r="GDF44" s="50"/>
      <c r="GDG44" s="50"/>
      <c r="GDH44" s="50"/>
      <c r="GDI44" s="50"/>
      <c r="GDJ44" s="50"/>
      <c r="GDK44" s="50"/>
      <c r="GDL44" s="50"/>
      <c r="GDM44" s="50"/>
      <c r="GDN44" s="50"/>
      <c r="GDO44" s="50"/>
      <c r="GDP44" s="50"/>
      <c r="GDQ44" s="50"/>
      <c r="GDR44" s="50"/>
      <c r="GDS44" s="50"/>
      <c r="GDT44" s="50"/>
      <c r="GDU44" s="50"/>
      <c r="GDV44" s="50"/>
      <c r="GDW44" s="50"/>
      <c r="GDX44" s="50"/>
      <c r="GDY44" s="50"/>
      <c r="GDZ44" s="50"/>
      <c r="GEA44" s="50"/>
      <c r="GEB44" s="50"/>
      <c r="GEC44" s="50"/>
      <c r="GED44" s="50"/>
      <c r="GEE44" s="50"/>
      <c r="GEF44" s="50"/>
      <c r="GEG44" s="50"/>
      <c r="GEH44" s="50"/>
      <c r="GEI44" s="50"/>
      <c r="GEJ44" s="50"/>
      <c r="GEK44" s="50"/>
      <c r="GEL44" s="50"/>
      <c r="GEM44" s="50"/>
      <c r="GEN44" s="50"/>
      <c r="GEO44" s="50"/>
      <c r="GEP44" s="50"/>
      <c r="GEQ44" s="50"/>
      <c r="GER44" s="50"/>
      <c r="GES44" s="50"/>
      <c r="GET44" s="50"/>
      <c r="GEU44" s="50"/>
      <c r="GEV44" s="50"/>
      <c r="GEW44" s="50"/>
      <c r="GEX44" s="50"/>
      <c r="GEY44" s="50"/>
      <c r="GEZ44" s="50"/>
      <c r="GFA44" s="50"/>
      <c r="GFB44" s="50"/>
      <c r="GFC44" s="50"/>
      <c r="GFD44" s="50"/>
      <c r="GFE44" s="50"/>
      <c r="GFF44" s="50"/>
      <c r="GFG44" s="50"/>
      <c r="GFH44" s="50"/>
      <c r="GFI44" s="50"/>
      <c r="GFJ44" s="50"/>
      <c r="GFK44" s="50"/>
      <c r="GFL44" s="50"/>
      <c r="GFM44" s="50"/>
      <c r="GFN44" s="50"/>
      <c r="GFO44" s="50"/>
      <c r="GFP44" s="50"/>
      <c r="GFQ44" s="50"/>
      <c r="GFR44" s="50"/>
      <c r="GFS44" s="50"/>
      <c r="GFT44" s="50"/>
      <c r="GFU44" s="50"/>
      <c r="GFV44" s="50"/>
      <c r="GFW44" s="50"/>
      <c r="GFX44" s="50"/>
      <c r="GFY44" s="50"/>
      <c r="GFZ44" s="50"/>
      <c r="GGA44" s="50"/>
      <c r="GGB44" s="50"/>
      <c r="GGC44" s="50"/>
      <c r="GGD44" s="50"/>
      <c r="GGE44" s="50"/>
      <c r="GGF44" s="50"/>
      <c r="GGG44" s="50"/>
      <c r="GGH44" s="50"/>
      <c r="GGI44" s="50"/>
      <c r="GGJ44" s="50"/>
      <c r="GGK44" s="50"/>
      <c r="GGL44" s="50"/>
      <c r="GGM44" s="50"/>
      <c r="GGN44" s="50"/>
      <c r="GGO44" s="50"/>
      <c r="GGP44" s="50"/>
      <c r="GGQ44" s="50"/>
      <c r="GGR44" s="50"/>
      <c r="GGS44" s="50"/>
      <c r="GGT44" s="50"/>
      <c r="GGU44" s="50"/>
      <c r="GGV44" s="50"/>
      <c r="GGW44" s="50"/>
      <c r="GGX44" s="50"/>
      <c r="GGY44" s="50"/>
      <c r="GGZ44" s="50"/>
      <c r="GHA44" s="50"/>
      <c r="GHB44" s="50"/>
      <c r="GHC44" s="50"/>
      <c r="GHD44" s="50"/>
      <c r="GHE44" s="50"/>
      <c r="GHF44" s="50"/>
      <c r="GHG44" s="50"/>
      <c r="GHH44" s="50"/>
      <c r="GHI44" s="50"/>
      <c r="GHJ44" s="50"/>
      <c r="GHK44" s="50"/>
      <c r="GHL44" s="50"/>
      <c r="GHM44" s="50"/>
      <c r="GHN44" s="50"/>
      <c r="GHO44" s="50"/>
      <c r="GHP44" s="50"/>
      <c r="GHQ44" s="50"/>
      <c r="GHR44" s="50"/>
      <c r="GHS44" s="50"/>
      <c r="GHT44" s="50"/>
      <c r="GHU44" s="50"/>
      <c r="GHV44" s="50"/>
      <c r="GHW44" s="50"/>
      <c r="GHX44" s="50"/>
      <c r="GHY44" s="50"/>
      <c r="GHZ44" s="50"/>
      <c r="GIA44" s="50"/>
      <c r="GIB44" s="50"/>
      <c r="GIC44" s="50"/>
      <c r="GID44" s="50"/>
      <c r="GIE44" s="50"/>
      <c r="GIF44" s="50"/>
      <c r="GIG44" s="50"/>
      <c r="GIH44" s="50"/>
      <c r="GII44" s="50"/>
      <c r="GIJ44" s="50"/>
      <c r="GIK44" s="50"/>
      <c r="GIL44" s="50"/>
      <c r="GIM44" s="50"/>
      <c r="GIN44" s="50"/>
      <c r="GIO44" s="50"/>
      <c r="GIP44" s="50"/>
      <c r="GIQ44" s="50"/>
      <c r="GIR44" s="50"/>
      <c r="GIS44" s="50"/>
      <c r="GIT44" s="50"/>
      <c r="GIU44" s="50"/>
      <c r="GIV44" s="50"/>
      <c r="GIW44" s="50"/>
      <c r="GIX44" s="50"/>
      <c r="GIY44" s="50"/>
      <c r="GIZ44" s="50"/>
      <c r="GJA44" s="50"/>
      <c r="GJB44" s="50"/>
      <c r="GJC44" s="50"/>
      <c r="GJD44" s="50"/>
      <c r="GJE44" s="50"/>
      <c r="GJF44" s="50"/>
      <c r="GJG44" s="50"/>
      <c r="GJH44" s="50"/>
      <c r="GJI44" s="50"/>
      <c r="GJJ44" s="50"/>
      <c r="GJK44" s="50"/>
      <c r="GJL44" s="50"/>
      <c r="GJM44" s="50"/>
      <c r="GJN44" s="50"/>
      <c r="GJO44" s="50"/>
      <c r="GJP44" s="50"/>
      <c r="GJQ44" s="50"/>
      <c r="GJR44" s="50"/>
      <c r="GJS44" s="50"/>
      <c r="GJT44" s="50"/>
      <c r="GJU44" s="50"/>
      <c r="GJV44" s="50"/>
      <c r="GJW44" s="50"/>
      <c r="GJX44" s="50"/>
      <c r="GJY44" s="50"/>
      <c r="GJZ44" s="50"/>
      <c r="GKA44" s="50"/>
      <c r="GKB44" s="50"/>
      <c r="GKC44" s="50"/>
      <c r="GKD44" s="50"/>
      <c r="GKE44" s="50"/>
      <c r="GKF44" s="50"/>
      <c r="GKG44" s="50"/>
      <c r="GKH44" s="50"/>
      <c r="GKI44" s="50"/>
      <c r="GKJ44" s="50"/>
      <c r="GKK44" s="50"/>
      <c r="GKL44" s="50"/>
      <c r="GKM44" s="50"/>
      <c r="GKN44" s="50"/>
      <c r="GKO44" s="50"/>
      <c r="GKP44" s="50"/>
      <c r="GKQ44" s="50"/>
      <c r="GKR44" s="50"/>
      <c r="GKS44" s="50"/>
      <c r="GKT44" s="50"/>
      <c r="GKU44" s="50"/>
      <c r="GKV44" s="50"/>
      <c r="GKW44" s="50"/>
      <c r="GKX44" s="50"/>
      <c r="GKY44" s="50"/>
      <c r="GKZ44" s="50"/>
      <c r="GLA44" s="50"/>
      <c r="GLB44" s="50"/>
      <c r="GLC44" s="50"/>
      <c r="GLD44" s="50"/>
      <c r="GLE44" s="50"/>
      <c r="GLF44" s="50"/>
      <c r="GLG44" s="50"/>
      <c r="GLH44" s="50"/>
      <c r="GLI44" s="50"/>
      <c r="GLJ44" s="50"/>
      <c r="GLK44" s="50"/>
      <c r="GLL44" s="50"/>
      <c r="GLM44" s="50"/>
      <c r="GLN44" s="50"/>
      <c r="GLO44" s="50"/>
      <c r="GLP44" s="50"/>
      <c r="GLQ44" s="50"/>
      <c r="GLR44" s="50"/>
      <c r="GLS44" s="50"/>
      <c r="GLT44" s="50"/>
      <c r="GLU44" s="50"/>
      <c r="GLV44" s="50"/>
      <c r="GLW44" s="50"/>
      <c r="GLX44" s="50"/>
      <c r="GLY44" s="50"/>
      <c r="GLZ44" s="50"/>
      <c r="GMA44" s="50"/>
      <c r="GMB44" s="50"/>
      <c r="GMC44" s="50"/>
      <c r="GMD44" s="50"/>
      <c r="GME44" s="50"/>
      <c r="GMF44" s="50"/>
      <c r="GMG44" s="50"/>
      <c r="GMH44" s="50"/>
      <c r="GMI44" s="50"/>
      <c r="GMJ44" s="50"/>
      <c r="GMK44" s="50"/>
      <c r="GML44" s="50"/>
      <c r="GMM44" s="50"/>
      <c r="GMN44" s="50"/>
      <c r="GMO44" s="50"/>
      <c r="GMP44" s="50"/>
      <c r="GMQ44" s="50"/>
      <c r="GMR44" s="50"/>
      <c r="GMS44" s="50"/>
      <c r="GMT44" s="50"/>
      <c r="GMU44" s="50"/>
      <c r="GMV44" s="50"/>
      <c r="GMW44" s="50"/>
      <c r="GMX44" s="50"/>
      <c r="GMY44" s="50"/>
      <c r="GMZ44" s="50"/>
      <c r="GNA44" s="50"/>
      <c r="GNB44" s="50"/>
      <c r="GNC44" s="50"/>
      <c r="GND44" s="50"/>
      <c r="GNE44" s="50"/>
      <c r="GNF44" s="50"/>
      <c r="GNG44" s="50"/>
      <c r="GNH44" s="50"/>
      <c r="GNI44" s="50"/>
      <c r="GNJ44" s="50"/>
      <c r="GNK44" s="50"/>
      <c r="GNL44" s="50"/>
      <c r="GNM44" s="50"/>
      <c r="GNN44" s="50"/>
      <c r="GNO44" s="50"/>
      <c r="GNP44" s="50"/>
      <c r="GNQ44" s="50"/>
      <c r="GNR44" s="50"/>
      <c r="GNS44" s="50"/>
      <c r="GNT44" s="50"/>
      <c r="GNU44" s="50"/>
      <c r="GNV44" s="50"/>
      <c r="GNW44" s="50"/>
      <c r="GNX44" s="50"/>
      <c r="GNY44" s="50"/>
      <c r="GNZ44" s="50"/>
      <c r="GOA44" s="50"/>
      <c r="GOB44" s="50"/>
      <c r="GOC44" s="50"/>
      <c r="GOD44" s="50"/>
      <c r="GOE44" s="50"/>
      <c r="GOF44" s="50"/>
      <c r="GOG44" s="50"/>
      <c r="GOH44" s="50"/>
      <c r="GOI44" s="50"/>
      <c r="GOJ44" s="50"/>
      <c r="GOK44" s="50"/>
      <c r="GOL44" s="50"/>
      <c r="GOM44" s="50"/>
      <c r="GON44" s="50"/>
      <c r="GOO44" s="50"/>
      <c r="GOP44" s="50"/>
      <c r="GOQ44" s="50"/>
      <c r="GOR44" s="50"/>
      <c r="GOS44" s="50"/>
      <c r="GOT44" s="50"/>
      <c r="GOU44" s="50"/>
      <c r="GOV44" s="50"/>
      <c r="GOW44" s="50"/>
      <c r="GOX44" s="50"/>
      <c r="GOY44" s="50"/>
      <c r="GOZ44" s="50"/>
      <c r="GPA44" s="50"/>
      <c r="GPB44" s="50"/>
      <c r="GPC44" s="50"/>
      <c r="GPD44" s="50"/>
      <c r="GPE44" s="50"/>
      <c r="GPF44" s="50"/>
      <c r="GPG44" s="50"/>
      <c r="GPH44" s="50"/>
      <c r="GPI44" s="50"/>
      <c r="GPJ44" s="50"/>
      <c r="GPK44" s="50"/>
      <c r="GPL44" s="50"/>
      <c r="GPM44" s="50"/>
      <c r="GPN44" s="50"/>
      <c r="GPO44" s="50"/>
      <c r="GPP44" s="50"/>
      <c r="GPQ44" s="50"/>
      <c r="GPR44" s="50"/>
      <c r="GPS44" s="50"/>
      <c r="GPT44" s="50"/>
      <c r="GPU44" s="50"/>
      <c r="GPV44" s="50"/>
      <c r="GPW44" s="50"/>
      <c r="GPX44" s="50"/>
      <c r="GPY44" s="50"/>
      <c r="GPZ44" s="50"/>
      <c r="GQA44" s="50"/>
      <c r="GQB44" s="50"/>
      <c r="GQC44" s="50"/>
      <c r="GQD44" s="50"/>
      <c r="GQE44" s="50"/>
      <c r="GQF44" s="50"/>
      <c r="GQG44" s="50"/>
      <c r="GQH44" s="50"/>
      <c r="GQI44" s="50"/>
      <c r="GQJ44" s="50"/>
      <c r="GQK44" s="50"/>
      <c r="GQL44" s="50"/>
      <c r="GQM44" s="50"/>
      <c r="GQN44" s="50"/>
      <c r="GQO44" s="50"/>
      <c r="GQP44" s="50"/>
      <c r="GQQ44" s="50"/>
      <c r="GQR44" s="50"/>
      <c r="GQS44" s="50"/>
      <c r="GQT44" s="50"/>
      <c r="GQU44" s="50"/>
      <c r="GQV44" s="50"/>
      <c r="GQW44" s="50"/>
      <c r="GQX44" s="50"/>
      <c r="GQY44" s="50"/>
      <c r="GQZ44" s="50"/>
      <c r="GRA44" s="50"/>
      <c r="GRB44" s="50"/>
      <c r="GRC44" s="50"/>
      <c r="GRD44" s="50"/>
      <c r="GRE44" s="50"/>
      <c r="GRF44" s="50"/>
      <c r="GRG44" s="50"/>
      <c r="GRH44" s="50"/>
      <c r="GRI44" s="50"/>
      <c r="GRJ44" s="50"/>
      <c r="GRK44" s="50"/>
      <c r="GRL44" s="50"/>
      <c r="GRM44" s="50"/>
      <c r="GRN44" s="50"/>
      <c r="GRO44" s="50"/>
      <c r="GRP44" s="50"/>
      <c r="GRQ44" s="50"/>
      <c r="GRR44" s="50"/>
      <c r="GRS44" s="50"/>
      <c r="GRT44" s="50"/>
      <c r="GRU44" s="50"/>
      <c r="GRV44" s="50"/>
      <c r="GRW44" s="50"/>
      <c r="GRX44" s="50"/>
      <c r="GRY44" s="50"/>
      <c r="GRZ44" s="50"/>
      <c r="GSA44" s="50"/>
      <c r="GSB44" s="50"/>
      <c r="GSC44" s="50"/>
      <c r="GSD44" s="50"/>
      <c r="GSE44" s="50"/>
      <c r="GSF44" s="50"/>
      <c r="GSG44" s="50"/>
      <c r="GSH44" s="50"/>
      <c r="GSI44" s="50"/>
      <c r="GSJ44" s="50"/>
      <c r="GSK44" s="50"/>
      <c r="GSL44" s="50"/>
      <c r="GSM44" s="50"/>
      <c r="GSN44" s="50"/>
      <c r="GSO44" s="50"/>
      <c r="GSP44" s="50"/>
      <c r="GSQ44" s="50"/>
      <c r="GSR44" s="50"/>
      <c r="GSS44" s="50"/>
      <c r="GST44" s="50"/>
      <c r="GSU44" s="50"/>
      <c r="GSV44" s="50"/>
      <c r="GSW44" s="50"/>
      <c r="GSX44" s="50"/>
      <c r="GSY44" s="50"/>
      <c r="GSZ44" s="50"/>
      <c r="GTA44" s="50"/>
      <c r="GTB44" s="50"/>
      <c r="GTC44" s="50"/>
      <c r="GTD44" s="50"/>
      <c r="GTE44" s="50"/>
      <c r="GTF44" s="50"/>
      <c r="GTG44" s="50"/>
      <c r="GTH44" s="50"/>
      <c r="GTI44" s="50"/>
      <c r="GTJ44" s="50"/>
      <c r="GTK44" s="50"/>
      <c r="GTL44" s="50"/>
      <c r="GTM44" s="50"/>
      <c r="GTN44" s="50"/>
      <c r="GTO44" s="50"/>
      <c r="GTP44" s="50"/>
      <c r="GTQ44" s="50"/>
      <c r="GTR44" s="50"/>
      <c r="GTS44" s="50"/>
      <c r="GTT44" s="50"/>
      <c r="GTU44" s="50"/>
      <c r="GTV44" s="50"/>
      <c r="GTW44" s="50"/>
      <c r="GTX44" s="50"/>
      <c r="GTY44" s="50"/>
      <c r="GTZ44" s="50"/>
      <c r="GUA44" s="50"/>
      <c r="GUB44" s="50"/>
      <c r="GUC44" s="50"/>
      <c r="GUD44" s="50"/>
      <c r="GUE44" s="50"/>
      <c r="GUF44" s="50"/>
      <c r="GUG44" s="50"/>
      <c r="GUH44" s="50"/>
      <c r="GUI44" s="50"/>
      <c r="GUJ44" s="50"/>
      <c r="GUK44" s="50"/>
      <c r="GUL44" s="50"/>
      <c r="GUM44" s="50"/>
      <c r="GUN44" s="50"/>
      <c r="GUO44" s="50"/>
      <c r="GUP44" s="50"/>
      <c r="GUQ44" s="50"/>
      <c r="GUR44" s="50"/>
      <c r="GUS44" s="50"/>
      <c r="GUT44" s="50"/>
      <c r="GUU44" s="50"/>
      <c r="GUV44" s="50"/>
      <c r="GUW44" s="50"/>
      <c r="GUX44" s="50"/>
      <c r="GUY44" s="50"/>
      <c r="GUZ44" s="50"/>
      <c r="GVA44" s="50"/>
      <c r="GVB44" s="50"/>
      <c r="GVC44" s="50"/>
      <c r="GVD44" s="50"/>
      <c r="GVE44" s="50"/>
      <c r="GVF44" s="50"/>
      <c r="GVG44" s="50"/>
      <c r="GVH44" s="50"/>
      <c r="GVI44" s="50"/>
      <c r="GVJ44" s="50"/>
      <c r="GVK44" s="50"/>
      <c r="GVL44" s="50"/>
      <c r="GVM44" s="50"/>
      <c r="GVN44" s="50"/>
      <c r="GVO44" s="50"/>
      <c r="GVP44" s="50"/>
      <c r="GVQ44" s="50"/>
      <c r="GVR44" s="50"/>
      <c r="GVS44" s="50"/>
      <c r="GVT44" s="50"/>
      <c r="GVU44" s="50"/>
      <c r="GVV44" s="50"/>
      <c r="GVW44" s="50"/>
      <c r="GVX44" s="50"/>
      <c r="GVY44" s="50"/>
      <c r="GVZ44" s="50"/>
      <c r="GWA44" s="50"/>
      <c r="GWB44" s="50"/>
      <c r="GWC44" s="50"/>
      <c r="GWD44" s="50"/>
      <c r="GWE44" s="50"/>
      <c r="GWF44" s="50"/>
      <c r="GWG44" s="50"/>
      <c r="GWH44" s="50"/>
      <c r="GWI44" s="50"/>
      <c r="GWJ44" s="50"/>
      <c r="GWK44" s="50"/>
      <c r="GWL44" s="50"/>
      <c r="GWM44" s="50"/>
      <c r="GWN44" s="50"/>
      <c r="GWO44" s="50"/>
      <c r="GWP44" s="50"/>
      <c r="GWQ44" s="50"/>
      <c r="GWR44" s="50"/>
      <c r="GWS44" s="50"/>
      <c r="GWT44" s="50"/>
      <c r="GWU44" s="50"/>
      <c r="GWV44" s="50"/>
      <c r="GWW44" s="50"/>
      <c r="GWX44" s="50"/>
      <c r="GWY44" s="50"/>
      <c r="GWZ44" s="50"/>
      <c r="GXA44" s="50"/>
      <c r="GXB44" s="50"/>
      <c r="GXC44" s="50"/>
      <c r="GXD44" s="50"/>
      <c r="GXE44" s="50"/>
      <c r="GXF44" s="50"/>
      <c r="GXG44" s="50"/>
      <c r="GXH44" s="50"/>
      <c r="GXI44" s="50"/>
      <c r="GXJ44" s="50"/>
      <c r="GXK44" s="50"/>
      <c r="GXL44" s="50"/>
      <c r="GXM44" s="50"/>
      <c r="GXN44" s="50"/>
      <c r="GXO44" s="50"/>
      <c r="GXP44" s="50"/>
      <c r="GXQ44" s="50"/>
      <c r="GXR44" s="50"/>
      <c r="GXS44" s="50"/>
      <c r="GXT44" s="50"/>
      <c r="GXU44" s="50"/>
      <c r="GXV44" s="50"/>
      <c r="GXW44" s="50"/>
      <c r="GXX44" s="50"/>
      <c r="GXY44" s="50"/>
      <c r="GXZ44" s="50"/>
      <c r="GYA44" s="50"/>
      <c r="GYB44" s="50"/>
      <c r="GYC44" s="50"/>
      <c r="GYD44" s="50"/>
      <c r="GYE44" s="50"/>
      <c r="GYF44" s="50"/>
      <c r="GYG44" s="50"/>
      <c r="GYH44" s="50"/>
      <c r="GYI44" s="50"/>
      <c r="GYJ44" s="50"/>
      <c r="GYK44" s="50"/>
      <c r="GYL44" s="50"/>
      <c r="GYM44" s="50"/>
      <c r="GYN44" s="50"/>
      <c r="GYO44" s="50"/>
      <c r="GYP44" s="50"/>
      <c r="GYQ44" s="50"/>
      <c r="GYR44" s="50"/>
      <c r="GYS44" s="50"/>
      <c r="GYT44" s="50"/>
      <c r="GYU44" s="50"/>
      <c r="GYV44" s="50"/>
      <c r="GYW44" s="50"/>
      <c r="GYX44" s="50"/>
      <c r="GYY44" s="50"/>
      <c r="GYZ44" s="50"/>
      <c r="GZA44" s="50"/>
      <c r="GZB44" s="50"/>
      <c r="GZC44" s="50"/>
      <c r="GZD44" s="50"/>
      <c r="GZE44" s="50"/>
      <c r="GZF44" s="50"/>
      <c r="GZG44" s="50"/>
      <c r="GZH44" s="50"/>
      <c r="GZI44" s="50"/>
      <c r="GZJ44" s="50"/>
      <c r="GZK44" s="50"/>
      <c r="GZL44" s="50"/>
      <c r="GZM44" s="50"/>
      <c r="GZN44" s="50"/>
      <c r="GZO44" s="50"/>
      <c r="GZP44" s="50"/>
      <c r="GZQ44" s="50"/>
      <c r="GZR44" s="50"/>
      <c r="GZS44" s="50"/>
      <c r="GZT44" s="50"/>
      <c r="GZU44" s="50"/>
      <c r="GZV44" s="50"/>
      <c r="GZW44" s="50"/>
      <c r="GZX44" s="50"/>
      <c r="GZY44" s="50"/>
      <c r="GZZ44" s="50"/>
      <c r="HAA44" s="50"/>
      <c r="HAB44" s="50"/>
      <c r="HAC44" s="50"/>
      <c r="HAD44" s="50"/>
      <c r="HAE44" s="50"/>
      <c r="HAF44" s="50"/>
      <c r="HAG44" s="50"/>
      <c r="HAH44" s="50"/>
      <c r="HAI44" s="50"/>
      <c r="HAJ44" s="50"/>
      <c r="HAK44" s="50"/>
      <c r="HAL44" s="50"/>
      <c r="HAM44" s="50"/>
      <c r="HAN44" s="50"/>
      <c r="HAO44" s="50"/>
      <c r="HAP44" s="50"/>
      <c r="HAQ44" s="50"/>
      <c r="HAR44" s="50"/>
      <c r="HAS44" s="50"/>
      <c r="HAT44" s="50"/>
      <c r="HAU44" s="50"/>
      <c r="HAV44" s="50"/>
      <c r="HAW44" s="50"/>
      <c r="HAX44" s="50"/>
      <c r="HAY44" s="50"/>
      <c r="HAZ44" s="50"/>
      <c r="HBA44" s="50"/>
      <c r="HBB44" s="50"/>
      <c r="HBC44" s="50"/>
      <c r="HBD44" s="50"/>
      <c r="HBE44" s="50"/>
      <c r="HBF44" s="50"/>
      <c r="HBG44" s="50"/>
      <c r="HBH44" s="50"/>
      <c r="HBI44" s="50"/>
      <c r="HBJ44" s="50"/>
      <c r="HBK44" s="50"/>
      <c r="HBL44" s="50"/>
      <c r="HBM44" s="50"/>
      <c r="HBN44" s="50"/>
      <c r="HBO44" s="50"/>
      <c r="HBP44" s="50"/>
      <c r="HBQ44" s="50"/>
      <c r="HBR44" s="50"/>
      <c r="HBS44" s="50"/>
      <c r="HBT44" s="50"/>
      <c r="HBU44" s="50"/>
      <c r="HBV44" s="50"/>
      <c r="HBW44" s="50"/>
      <c r="HBX44" s="50"/>
      <c r="HBY44" s="50"/>
      <c r="HBZ44" s="50"/>
      <c r="HCA44" s="50"/>
      <c r="HCB44" s="50"/>
      <c r="HCC44" s="50"/>
      <c r="HCD44" s="50"/>
      <c r="HCE44" s="50"/>
      <c r="HCF44" s="50"/>
      <c r="HCG44" s="50"/>
      <c r="HCH44" s="50"/>
      <c r="HCI44" s="50"/>
      <c r="HCJ44" s="50"/>
      <c r="HCK44" s="50"/>
      <c r="HCL44" s="50"/>
      <c r="HCM44" s="50"/>
      <c r="HCN44" s="50"/>
      <c r="HCO44" s="50"/>
      <c r="HCP44" s="50"/>
      <c r="HCQ44" s="50"/>
      <c r="HCR44" s="50"/>
      <c r="HCS44" s="50"/>
      <c r="HCT44" s="50"/>
      <c r="HCU44" s="50"/>
      <c r="HCV44" s="50"/>
      <c r="HCW44" s="50"/>
      <c r="HCX44" s="50"/>
      <c r="HCY44" s="50"/>
      <c r="HCZ44" s="50"/>
      <c r="HDA44" s="50"/>
      <c r="HDB44" s="50"/>
      <c r="HDC44" s="50"/>
      <c r="HDD44" s="50"/>
      <c r="HDE44" s="50"/>
      <c r="HDF44" s="50"/>
      <c r="HDG44" s="50"/>
      <c r="HDH44" s="50"/>
      <c r="HDI44" s="50"/>
      <c r="HDJ44" s="50"/>
      <c r="HDK44" s="50"/>
      <c r="HDL44" s="50"/>
      <c r="HDM44" s="50"/>
      <c r="HDN44" s="50"/>
      <c r="HDO44" s="50"/>
      <c r="HDP44" s="50"/>
      <c r="HDQ44" s="50"/>
      <c r="HDR44" s="50"/>
      <c r="HDS44" s="50"/>
      <c r="HDT44" s="50"/>
      <c r="HDU44" s="50"/>
      <c r="HDV44" s="50"/>
      <c r="HDW44" s="50"/>
      <c r="HDX44" s="50"/>
      <c r="HDY44" s="50"/>
      <c r="HDZ44" s="50"/>
      <c r="HEA44" s="50"/>
      <c r="HEB44" s="50"/>
      <c r="HEC44" s="50"/>
      <c r="HED44" s="50"/>
      <c r="HEE44" s="50"/>
      <c r="HEF44" s="50"/>
      <c r="HEG44" s="50"/>
      <c r="HEH44" s="50"/>
      <c r="HEI44" s="50"/>
      <c r="HEJ44" s="50"/>
      <c r="HEK44" s="50"/>
      <c r="HEL44" s="50"/>
      <c r="HEM44" s="50"/>
      <c r="HEN44" s="50"/>
      <c r="HEO44" s="50"/>
      <c r="HEP44" s="50"/>
      <c r="HEQ44" s="50"/>
      <c r="HER44" s="50"/>
      <c r="HES44" s="50"/>
      <c r="HET44" s="50"/>
      <c r="HEU44" s="50"/>
      <c r="HEV44" s="50"/>
      <c r="HEW44" s="50"/>
      <c r="HEX44" s="50"/>
      <c r="HEY44" s="50"/>
      <c r="HEZ44" s="50"/>
      <c r="HFA44" s="50"/>
      <c r="HFB44" s="50"/>
      <c r="HFC44" s="50"/>
      <c r="HFD44" s="50"/>
      <c r="HFE44" s="50"/>
      <c r="HFF44" s="50"/>
      <c r="HFG44" s="50"/>
      <c r="HFH44" s="50"/>
      <c r="HFI44" s="50"/>
      <c r="HFJ44" s="50"/>
      <c r="HFK44" s="50"/>
      <c r="HFL44" s="50"/>
      <c r="HFM44" s="50"/>
      <c r="HFN44" s="50"/>
      <c r="HFO44" s="50"/>
      <c r="HFP44" s="50"/>
      <c r="HFQ44" s="50"/>
      <c r="HFR44" s="50"/>
      <c r="HFS44" s="50"/>
      <c r="HFT44" s="50"/>
      <c r="HFU44" s="50"/>
      <c r="HFV44" s="50"/>
      <c r="HFW44" s="50"/>
      <c r="HFX44" s="50"/>
      <c r="HFY44" s="50"/>
      <c r="HFZ44" s="50"/>
      <c r="HGA44" s="50"/>
      <c r="HGB44" s="50"/>
      <c r="HGC44" s="50"/>
      <c r="HGD44" s="50"/>
      <c r="HGE44" s="50"/>
      <c r="HGF44" s="50"/>
      <c r="HGG44" s="50"/>
      <c r="HGH44" s="50"/>
      <c r="HGI44" s="50"/>
      <c r="HGJ44" s="50"/>
      <c r="HGK44" s="50"/>
      <c r="HGL44" s="50"/>
      <c r="HGM44" s="50"/>
      <c r="HGN44" s="50"/>
      <c r="HGO44" s="50"/>
      <c r="HGP44" s="50"/>
      <c r="HGQ44" s="50"/>
      <c r="HGR44" s="50"/>
      <c r="HGS44" s="50"/>
      <c r="HGT44" s="50"/>
      <c r="HGU44" s="50"/>
      <c r="HGV44" s="50"/>
      <c r="HGW44" s="50"/>
      <c r="HGX44" s="50"/>
      <c r="HGY44" s="50"/>
      <c r="HGZ44" s="50"/>
      <c r="HHA44" s="50"/>
      <c r="HHB44" s="50"/>
      <c r="HHC44" s="50"/>
      <c r="HHD44" s="50"/>
      <c r="HHE44" s="50"/>
      <c r="HHF44" s="50"/>
      <c r="HHG44" s="50"/>
      <c r="HHH44" s="50"/>
      <c r="HHI44" s="50"/>
      <c r="HHJ44" s="50"/>
      <c r="HHK44" s="50"/>
      <c r="HHL44" s="50"/>
      <c r="HHM44" s="50"/>
      <c r="HHN44" s="50"/>
      <c r="HHO44" s="50"/>
      <c r="HHP44" s="50"/>
      <c r="HHQ44" s="50"/>
      <c r="HHR44" s="50"/>
      <c r="HHS44" s="50"/>
      <c r="HHT44" s="50"/>
      <c r="HHU44" s="50"/>
      <c r="HHV44" s="50"/>
      <c r="HHW44" s="50"/>
      <c r="HHX44" s="50"/>
      <c r="HHY44" s="50"/>
      <c r="HHZ44" s="50"/>
      <c r="HIA44" s="50"/>
      <c r="HIB44" s="50"/>
      <c r="HIC44" s="50"/>
      <c r="HID44" s="50"/>
      <c r="HIE44" s="50"/>
      <c r="HIF44" s="50"/>
      <c r="HIG44" s="50"/>
      <c r="HIH44" s="50"/>
      <c r="HII44" s="50"/>
      <c r="HIJ44" s="50"/>
      <c r="HIK44" s="50"/>
      <c r="HIL44" s="50"/>
      <c r="HIM44" s="50"/>
      <c r="HIN44" s="50"/>
      <c r="HIO44" s="50"/>
      <c r="HIP44" s="50"/>
      <c r="HIQ44" s="50"/>
      <c r="HIR44" s="50"/>
      <c r="HIS44" s="50"/>
      <c r="HIT44" s="50"/>
      <c r="HIU44" s="50"/>
      <c r="HIV44" s="50"/>
      <c r="HIW44" s="50"/>
      <c r="HIX44" s="50"/>
      <c r="HIY44" s="50"/>
      <c r="HIZ44" s="50"/>
      <c r="HJA44" s="50"/>
      <c r="HJB44" s="50"/>
      <c r="HJC44" s="50"/>
      <c r="HJD44" s="50"/>
      <c r="HJE44" s="50"/>
      <c r="HJF44" s="50"/>
      <c r="HJG44" s="50"/>
      <c r="HJH44" s="50"/>
      <c r="HJI44" s="50"/>
      <c r="HJJ44" s="50"/>
      <c r="HJK44" s="50"/>
      <c r="HJL44" s="50"/>
      <c r="HJM44" s="50"/>
      <c r="HJN44" s="50"/>
      <c r="HJO44" s="50"/>
      <c r="HJP44" s="50"/>
      <c r="HJQ44" s="50"/>
      <c r="HJR44" s="50"/>
      <c r="HJS44" s="50"/>
      <c r="HJT44" s="50"/>
      <c r="HJU44" s="50"/>
      <c r="HJV44" s="50"/>
      <c r="HJW44" s="50"/>
      <c r="HJX44" s="50"/>
      <c r="HJY44" s="50"/>
      <c r="HJZ44" s="50"/>
      <c r="HKA44" s="50"/>
      <c r="HKB44" s="50"/>
      <c r="HKC44" s="50"/>
      <c r="HKD44" s="50"/>
      <c r="HKE44" s="50"/>
      <c r="HKF44" s="50"/>
      <c r="HKG44" s="50"/>
      <c r="HKH44" s="50"/>
      <c r="HKI44" s="50"/>
      <c r="HKJ44" s="50"/>
      <c r="HKK44" s="50"/>
      <c r="HKL44" s="50"/>
      <c r="HKM44" s="50"/>
      <c r="HKN44" s="50"/>
      <c r="HKO44" s="50"/>
      <c r="HKP44" s="50"/>
      <c r="HKQ44" s="50"/>
      <c r="HKR44" s="50"/>
      <c r="HKS44" s="50"/>
      <c r="HKT44" s="50"/>
      <c r="HKU44" s="50"/>
      <c r="HKV44" s="50"/>
      <c r="HKW44" s="50"/>
      <c r="HKX44" s="50"/>
      <c r="HKY44" s="50"/>
      <c r="HKZ44" s="50"/>
      <c r="HLA44" s="50"/>
      <c r="HLB44" s="50"/>
      <c r="HLC44" s="50"/>
      <c r="HLD44" s="50"/>
      <c r="HLE44" s="50"/>
      <c r="HLF44" s="50"/>
      <c r="HLG44" s="50"/>
      <c r="HLH44" s="50"/>
      <c r="HLI44" s="50"/>
      <c r="HLJ44" s="50"/>
      <c r="HLK44" s="50"/>
      <c r="HLL44" s="50"/>
      <c r="HLM44" s="50"/>
      <c r="HLN44" s="50"/>
      <c r="HLO44" s="50"/>
      <c r="HLP44" s="50"/>
      <c r="HLQ44" s="50"/>
      <c r="HLR44" s="50"/>
      <c r="HLS44" s="50"/>
      <c r="HLT44" s="50"/>
      <c r="HLU44" s="50"/>
      <c r="HLV44" s="50"/>
      <c r="HLW44" s="50"/>
      <c r="HLX44" s="50"/>
      <c r="HLY44" s="50"/>
      <c r="HLZ44" s="50"/>
      <c r="HMA44" s="50"/>
      <c r="HMB44" s="50"/>
      <c r="HMC44" s="50"/>
      <c r="HMD44" s="50"/>
      <c r="HME44" s="50"/>
      <c r="HMF44" s="50"/>
      <c r="HMG44" s="50"/>
      <c r="HMH44" s="50"/>
      <c r="HMI44" s="50"/>
      <c r="HMJ44" s="50"/>
      <c r="HMK44" s="50"/>
      <c r="HML44" s="50"/>
      <c r="HMM44" s="50"/>
      <c r="HMN44" s="50"/>
      <c r="HMO44" s="50"/>
      <c r="HMP44" s="50"/>
      <c r="HMQ44" s="50"/>
      <c r="HMR44" s="50"/>
      <c r="HMS44" s="50"/>
      <c r="HMT44" s="50"/>
      <c r="HMU44" s="50"/>
      <c r="HMV44" s="50"/>
      <c r="HMW44" s="50"/>
      <c r="HMX44" s="50"/>
      <c r="HMY44" s="50"/>
      <c r="HMZ44" s="50"/>
      <c r="HNA44" s="50"/>
      <c r="HNB44" s="50"/>
      <c r="HNC44" s="50"/>
      <c r="HND44" s="50"/>
      <c r="HNE44" s="50"/>
      <c r="HNF44" s="50"/>
      <c r="HNG44" s="50"/>
      <c r="HNH44" s="50"/>
      <c r="HNI44" s="50"/>
      <c r="HNJ44" s="50"/>
      <c r="HNK44" s="50"/>
      <c r="HNL44" s="50"/>
      <c r="HNM44" s="50"/>
      <c r="HNN44" s="50"/>
      <c r="HNO44" s="50"/>
      <c r="HNP44" s="50"/>
      <c r="HNQ44" s="50"/>
      <c r="HNR44" s="50"/>
      <c r="HNS44" s="50"/>
      <c r="HNT44" s="50"/>
      <c r="HNU44" s="50"/>
      <c r="HNV44" s="50"/>
      <c r="HNW44" s="50"/>
      <c r="HNX44" s="50"/>
      <c r="HNY44" s="50"/>
      <c r="HNZ44" s="50"/>
      <c r="HOA44" s="50"/>
      <c r="HOB44" s="50"/>
      <c r="HOC44" s="50"/>
      <c r="HOD44" s="50"/>
      <c r="HOE44" s="50"/>
      <c r="HOF44" s="50"/>
      <c r="HOG44" s="50"/>
      <c r="HOH44" s="50"/>
      <c r="HOI44" s="50"/>
      <c r="HOJ44" s="50"/>
      <c r="HOK44" s="50"/>
      <c r="HOL44" s="50"/>
      <c r="HOM44" s="50"/>
      <c r="HON44" s="50"/>
      <c r="HOO44" s="50"/>
      <c r="HOP44" s="50"/>
      <c r="HOQ44" s="50"/>
      <c r="HOR44" s="50"/>
      <c r="HOS44" s="50"/>
      <c r="HOT44" s="50"/>
      <c r="HOU44" s="50"/>
      <c r="HOV44" s="50"/>
      <c r="HOW44" s="50"/>
      <c r="HOX44" s="50"/>
      <c r="HOY44" s="50"/>
      <c r="HOZ44" s="50"/>
      <c r="HPA44" s="50"/>
      <c r="HPB44" s="50"/>
      <c r="HPC44" s="50"/>
      <c r="HPD44" s="50"/>
      <c r="HPE44" s="50"/>
      <c r="HPF44" s="50"/>
      <c r="HPG44" s="50"/>
      <c r="HPH44" s="50"/>
      <c r="HPI44" s="50"/>
      <c r="HPJ44" s="50"/>
      <c r="HPK44" s="50"/>
      <c r="HPL44" s="50"/>
      <c r="HPM44" s="50"/>
      <c r="HPN44" s="50"/>
      <c r="HPO44" s="50"/>
      <c r="HPP44" s="50"/>
      <c r="HPQ44" s="50"/>
      <c r="HPR44" s="50"/>
      <c r="HPS44" s="50"/>
      <c r="HPT44" s="50"/>
      <c r="HPU44" s="50"/>
      <c r="HPV44" s="50"/>
      <c r="HPW44" s="50"/>
      <c r="HPX44" s="50"/>
      <c r="HPY44" s="50"/>
      <c r="HPZ44" s="50"/>
      <c r="HQA44" s="50"/>
      <c r="HQB44" s="50"/>
      <c r="HQC44" s="50"/>
      <c r="HQD44" s="50"/>
      <c r="HQE44" s="50"/>
      <c r="HQF44" s="50"/>
      <c r="HQG44" s="50"/>
      <c r="HQH44" s="50"/>
      <c r="HQI44" s="50"/>
      <c r="HQJ44" s="50"/>
      <c r="HQK44" s="50"/>
      <c r="HQL44" s="50"/>
      <c r="HQM44" s="50"/>
      <c r="HQN44" s="50"/>
      <c r="HQO44" s="50"/>
      <c r="HQP44" s="50"/>
      <c r="HQQ44" s="50"/>
      <c r="HQR44" s="50"/>
      <c r="HQS44" s="50"/>
      <c r="HQT44" s="50"/>
      <c r="HQU44" s="50"/>
      <c r="HQV44" s="50"/>
      <c r="HQW44" s="50"/>
      <c r="HQX44" s="50"/>
      <c r="HQY44" s="50"/>
      <c r="HQZ44" s="50"/>
      <c r="HRA44" s="50"/>
      <c r="HRB44" s="50"/>
      <c r="HRC44" s="50"/>
      <c r="HRD44" s="50"/>
      <c r="HRE44" s="50"/>
      <c r="HRF44" s="50"/>
      <c r="HRG44" s="50"/>
      <c r="HRH44" s="50"/>
      <c r="HRI44" s="50"/>
      <c r="HRJ44" s="50"/>
      <c r="HRK44" s="50"/>
      <c r="HRL44" s="50"/>
      <c r="HRM44" s="50"/>
      <c r="HRN44" s="50"/>
      <c r="HRO44" s="50"/>
      <c r="HRP44" s="50"/>
      <c r="HRQ44" s="50"/>
      <c r="HRR44" s="50"/>
      <c r="HRS44" s="50"/>
      <c r="HRT44" s="50"/>
      <c r="HRU44" s="50"/>
      <c r="HRV44" s="50"/>
      <c r="HRW44" s="50"/>
      <c r="HRX44" s="50"/>
      <c r="HRY44" s="50"/>
      <c r="HRZ44" s="50"/>
      <c r="HSA44" s="50"/>
      <c r="HSB44" s="50"/>
      <c r="HSC44" s="50"/>
      <c r="HSD44" s="50"/>
      <c r="HSE44" s="50"/>
      <c r="HSF44" s="50"/>
      <c r="HSG44" s="50"/>
      <c r="HSH44" s="50"/>
      <c r="HSI44" s="50"/>
      <c r="HSJ44" s="50"/>
      <c r="HSK44" s="50"/>
      <c r="HSL44" s="50"/>
      <c r="HSM44" s="50"/>
      <c r="HSN44" s="50"/>
      <c r="HSO44" s="50"/>
      <c r="HSP44" s="50"/>
      <c r="HSQ44" s="50"/>
      <c r="HSR44" s="50"/>
      <c r="HSS44" s="50"/>
      <c r="HST44" s="50"/>
      <c r="HSU44" s="50"/>
      <c r="HSV44" s="50"/>
      <c r="HSW44" s="50"/>
      <c r="HSX44" s="50"/>
      <c r="HSY44" s="50"/>
      <c r="HSZ44" s="50"/>
      <c r="HTA44" s="50"/>
      <c r="HTB44" s="50"/>
      <c r="HTC44" s="50"/>
      <c r="HTD44" s="50"/>
      <c r="HTE44" s="50"/>
      <c r="HTF44" s="50"/>
      <c r="HTG44" s="50"/>
      <c r="HTH44" s="50"/>
      <c r="HTI44" s="50"/>
      <c r="HTJ44" s="50"/>
      <c r="HTK44" s="50"/>
      <c r="HTL44" s="50"/>
      <c r="HTM44" s="50"/>
      <c r="HTN44" s="50"/>
      <c r="HTO44" s="50"/>
      <c r="HTP44" s="50"/>
      <c r="HTQ44" s="50"/>
      <c r="HTR44" s="50"/>
      <c r="HTS44" s="50"/>
      <c r="HTT44" s="50"/>
      <c r="HTU44" s="50"/>
      <c r="HTV44" s="50"/>
      <c r="HTW44" s="50"/>
      <c r="HTX44" s="50"/>
      <c r="HTY44" s="50"/>
      <c r="HTZ44" s="50"/>
      <c r="HUA44" s="50"/>
      <c r="HUB44" s="50"/>
      <c r="HUC44" s="50"/>
      <c r="HUD44" s="50"/>
      <c r="HUE44" s="50"/>
      <c r="HUF44" s="50"/>
      <c r="HUG44" s="50"/>
      <c r="HUH44" s="50"/>
      <c r="HUI44" s="50"/>
      <c r="HUJ44" s="50"/>
      <c r="HUK44" s="50"/>
      <c r="HUL44" s="50"/>
      <c r="HUM44" s="50"/>
      <c r="HUN44" s="50"/>
      <c r="HUO44" s="50"/>
      <c r="HUP44" s="50"/>
      <c r="HUQ44" s="50"/>
      <c r="HUR44" s="50"/>
      <c r="HUS44" s="50"/>
      <c r="HUT44" s="50"/>
      <c r="HUU44" s="50"/>
      <c r="HUV44" s="50"/>
      <c r="HUW44" s="50"/>
      <c r="HUX44" s="50"/>
      <c r="HUY44" s="50"/>
      <c r="HUZ44" s="50"/>
      <c r="HVA44" s="50"/>
      <c r="HVB44" s="50"/>
      <c r="HVC44" s="50"/>
      <c r="HVD44" s="50"/>
      <c r="HVE44" s="50"/>
      <c r="HVF44" s="50"/>
      <c r="HVG44" s="50"/>
      <c r="HVH44" s="50"/>
      <c r="HVI44" s="50"/>
      <c r="HVJ44" s="50"/>
      <c r="HVK44" s="50"/>
      <c r="HVL44" s="50"/>
      <c r="HVM44" s="50"/>
      <c r="HVN44" s="50"/>
      <c r="HVO44" s="50"/>
      <c r="HVP44" s="50"/>
      <c r="HVQ44" s="50"/>
      <c r="HVR44" s="50"/>
      <c r="HVS44" s="50"/>
      <c r="HVT44" s="50"/>
      <c r="HVU44" s="50"/>
      <c r="HVV44" s="50"/>
      <c r="HVW44" s="50"/>
      <c r="HVX44" s="50"/>
      <c r="HVY44" s="50"/>
      <c r="HVZ44" s="50"/>
      <c r="HWA44" s="50"/>
      <c r="HWB44" s="50"/>
      <c r="HWC44" s="50"/>
      <c r="HWD44" s="50"/>
      <c r="HWE44" s="50"/>
      <c r="HWF44" s="50"/>
      <c r="HWG44" s="50"/>
      <c r="HWH44" s="50"/>
      <c r="HWI44" s="50"/>
      <c r="HWJ44" s="50"/>
      <c r="HWK44" s="50"/>
      <c r="HWL44" s="50"/>
      <c r="HWM44" s="50"/>
      <c r="HWN44" s="50"/>
      <c r="HWO44" s="50"/>
      <c r="HWP44" s="50"/>
      <c r="HWQ44" s="50"/>
      <c r="HWR44" s="50"/>
      <c r="HWS44" s="50"/>
      <c r="HWT44" s="50"/>
      <c r="HWU44" s="50"/>
      <c r="HWV44" s="50"/>
      <c r="HWW44" s="50"/>
      <c r="HWX44" s="50"/>
      <c r="HWY44" s="50"/>
      <c r="HWZ44" s="50"/>
      <c r="HXA44" s="50"/>
      <c r="HXB44" s="50"/>
      <c r="HXC44" s="50"/>
      <c r="HXD44" s="50"/>
      <c r="HXE44" s="50"/>
      <c r="HXF44" s="50"/>
      <c r="HXG44" s="50"/>
      <c r="HXH44" s="50"/>
      <c r="HXI44" s="50"/>
      <c r="HXJ44" s="50"/>
      <c r="HXK44" s="50"/>
      <c r="HXL44" s="50"/>
      <c r="HXM44" s="50"/>
      <c r="HXN44" s="50"/>
      <c r="HXO44" s="50"/>
      <c r="HXP44" s="50"/>
      <c r="HXQ44" s="50"/>
      <c r="HXR44" s="50"/>
      <c r="HXS44" s="50"/>
      <c r="HXT44" s="50"/>
      <c r="HXU44" s="50"/>
      <c r="HXV44" s="50"/>
      <c r="HXW44" s="50"/>
      <c r="HXX44" s="50"/>
      <c r="HXY44" s="50"/>
      <c r="HXZ44" s="50"/>
      <c r="HYA44" s="50"/>
      <c r="HYB44" s="50"/>
      <c r="HYC44" s="50"/>
      <c r="HYD44" s="50"/>
      <c r="HYE44" s="50"/>
      <c r="HYF44" s="50"/>
      <c r="HYG44" s="50"/>
      <c r="HYH44" s="50"/>
      <c r="HYI44" s="50"/>
      <c r="HYJ44" s="50"/>
      <c r="HYK44" s="50"/>
      <c r="HYL44" s="50"/>
      <c r="HYM44" s="50"/>
      <c r="HYN44" s="50"/>
      <c r="HYO44" s="50"/>
      <c r="HYP44" s="50"/>
      <c r="HYQ44" s="50"/>
      <c r="HYR44" s="50"/>
      <c r="HYS44" s="50"/>
      <c r="HYT44" s="50"/>
      <c r="HYU44" s="50"/>
      <c r="HYV44" s="50"/>
      <c r="HYW44" s="50"/>
      <c r="HYX44" s="50"/>
      <c r="HYY44" s="50"/>
      <c r="HYZ44" s="50"/>
      <c r="HZA44" s="50"/>
      <c r="HZB44" s="50"/>
      <c r="HZC44" s="50"/>
      <c r="HZD44" s="50"/>
      <c r="HZE44" s="50"/>
      <c r="HZF44" s="50"/>
      <c r="HZG44" s="50"/>
      <c r="HZH44" s="50"/>
      <c r="HZI44" s="50"/>
      <c r="HZJ44" s="50"/>
      <c r="HZK44" s="50"/>
      <c r="HZL44" s="50"/>
      <c r="HZM44" s="50"/>
      <c r="HZN44" s="50"/>
      <c r="HZO44" s="50"/>
      <c r="HZP44" s="50"/>
      <c r="HZQ44" s="50"/>
      <c r="HZR44" s="50"/>
      <c r="HZS44" s="50"/>
      <c r="HZT44" s="50"/>
      <c r="HZU44" s="50"/>
      <c r="HZV44" s="50"/>
      <c r="HZW44" s="50"/>
      <c r="HZX44" s="50"/>
      <c r="HZY44" s="50"/>
      <c r="HZZ44" s="50"/>
      <c r="IAA44" s="50"/>
      <c r="IAB44" s="50"/>
      <c r="IAC44" s="50"/>
      <c r="IAD44" s="50"/>
      <c r="IAE44" s="50"/>
      <c r="IAF44" s="50"/>
      <c r="IAG44" s="50"/>
      <c r="IAH44" s="50"/>
      <c r="IAI44" s="50"/>
      <c r="IAJ44" s="50"/>
      <c r="IAK44" s="50"/>
      <c r="IAL44" s="50"/>
      <c r="IAM44" s="50"/>
      <c r="IAN44" s="50"/>
      <c r="IAO44" s="50"/>
      <c r="IAP44" s="50"/>
      <c r="IAQ44" s="50"/>
      <c r="IAR44" s="50"/>
      <c r="IAS44" s="50"/>
      <c r="IAT44" s="50"/>
      <c r="IAU44" s="50"/>
      <c r="IAV44" s="50"/>
      <c r="IAW44" s="50"/>
      <c r="IAX44" s="50"/>
      <c r="IAY44" s="50"/>
      <c r="IAZ44" s="50"/>
      <c r="IBA44" s="50"/>
      <c r="IBB44" s="50"/>
      <c r="IBC44" s="50"/>
      <c r="IBD44" s="50"/>
      <c r="IBE44" s="50"/>
      <c r="IBF44" s="50"/>
      <c r="IBG44" s="50"/>
      <c r="IBH44" s="50"/>
      <c r="IBI44" s="50"/>
      <c r="IBJ44" s="50"/>
      <c r="IBK44" s="50"/>
      <c r="IBL44" s="50"/>
      <c r="IBM44" s="50"/>
      <c r="IBN44" s="50"/>
      <c r="IBO44" s="50"/>
      <c r="IBP44" s="50"/>
      <c r="IBQ44" s="50"/>
      <c r="IBR44" s="50"/>
      <c r="IBS44" s="50"/>
      <c r="IBT44" s="50"/>
      <c r="IBU44" s="50"/>
      <c r="IBV44" s="50"/>
      <c r="IBW44" s="50"/>
      <c r="IBX44" s="50"/>
      <c r="IBY44" s="50"/>
      <c r="IBZ44" s="50"/>
      <c r="ICA44" s="50"/>
      <c r="ICB44" s="50"/>
      <c r="ICC44" s="50"/>
      <c r="ICD44" s="50"/>
      <c r="ICE44" s="50"/>
      <c r="ICF44" s="50"/>
      <c r="ICG44" s="50"/>
      <c r="ICH44" s="50"/>
      <c r="ICI44" s="50"/>
      <c r="ICJ44" s="50"/>
      <c r="ICK44" s="50"/>
      <c r="ICL44" s="50"/>
      <c r="ICM44" s="50"/>
      <c r="ICN44" s="50"/>
      <c r="ICO44" s="50"/>
      <c r="ICP44" s="50"/>
      <c r="ICQ44" s="50"/>
      <c r="ICR44" s="50"/>
      <c r="ICS44" s="50"/>
      <c r="ICT44" s="50"/>
      <c r="ICU44" s="50"/>
      <c r="ICV44" s="50"/>
      <c r="ICW44" s="50"/>
      <c r="ICX44" s="50"/>
      <c r="ICY44" s="50"/>
      <c r="ICZ44" s="50"/>
      <c r="IDA44" s="50"/>
      <c r="IDB44" s="50"/>
      <c r="IDC44" s="50"/>
      <c r="IDD44" s="50"/>
      <c r="IDE44" s="50"/>
      <c r="IDF44" s="50"/>
      <c r="IDG44" s="50"/>
      <c r="IDH44" s="50"/>
      <c r="IDI44" s="50"/>
      <c r="IDJ44" s="50"/>
      <c r="IDK44" s="50"/>
      <c r="IDL44" s="50"/>
      <c r="IDM44" s="50"/>
      <c r="IDN44" s="50"/>
      <c r="IDO44" s="50"/>
      <c r="IDP44" s="50"/>
      <c r="IDQ44" s="50"/>
      <c r="IDR44" s="50"/>
      <c r="IDS44" s="50"/>
      <c r="IDT44" s="50"/>
      <c r="IDU44" s="50"/>
      <c r="IDV44" s="50"/>
      <c r="IDW44" s="50"/>
      <c r="IDX44" s="50"/>
      <c r="IDY44" s="50"/>
      <c r="IDZ44" s="50"/>
      <c r="IEA44" s="50"/>
      <c r="IEB44" s="50"/>
      <c r="IEC44" s="50"/>
      <c r="IED44" s="50"/>
      <c r="IEE44" s="50"/>
      <c r="IEF44" s="50"/>
      <c r="IEG44" s="50"/>
      <c r="IEH44" s="50"/>
      <c r="IEI44" s="50"/>
      <c r="IEJ44" s="50"/>
      <c r="IEK44" s="50"/>
      <c r="IEL44" s="50"/>
      <c r="IEM44" s="50"/>
      <c r="IEN44" s="50"/>
      <c r="IEO44" s="50"/>
      <c r="IEP44" s="50"/>
      <c r="IEQ44" s="50"/>
      <c r="IER44" s="50"/>
      <c r="IES44" s="50"/>
      <c r="IET44" s="50"/>
      <c r="IEU44" s="50"/>
      <c r="IEV44" s="50"/>
      <c r="IEW44" s="50"/>
      <c r="IEX44" s="50"/>
      <c r="IEY44" s="50"/>
      <c r="IEZ44" s="50"/>
      <c r="IFA44" s="50"/>
      <c r="IFB44" s="50"/>
      <c r="IFC44" s="50"/>
      <c r="IFD44" s="50"/>
      <c r="IFE44" s="50"/>
      <c r="IFF44" s="50"/>
      <c r="IFG44" s="50"/>
      <c r="IFH44" s="50"/>
      <c r="IFI44" s="50"/>
      <c r="IFJ44" s="50"/>
      <c r="IFK44" s="50"/>
      <c r="IFL44" s="50"/>
      <c r="IFM44" s="50"/>
      <c r="IFN44" s="50"/>
      <c r="IFO44" s="50"/>
      <c r="IFP44" s="50"/>
      <c r="IFQ44" s="50"/>
      <c r="IFR44" s="50"/>
      <c r="IFS44" s="50"/>
      <c r="IFT44" s="50"/>
      <c r="IFU44" s="50"/>
      <c r="IFV44" s="50"/>
      <c r="IFW44" s="50"/>
      <c r="IFX44" s="50"/>
      <c r="IFY44" s="50"/>
      <c r="IFZ44" s="50"/>
      <c r="IGA44" s="50"/>
      <c r="IGB44" s="50"/>
      <c r="IGC44" s="50"/>
      <c r="IGD44" s="50"/>
      <c r="IGE44" s="50"/>
      <c r="IGF44" s="50"/>
      <c r="IGG44" s="50"/>
      <c r="IGH44" s="50"/>
      <c r="IGI44" s="50"/>
      <c r="IGJ44" s="50"/>
      <c r="IGK44" s="50"/>
      <c r="IGL44" s="50"/>
      <c r="IGM44" s="50"/>
      <c r="IGN44" s="50"/>
      <c r="IGO44" s="50"/>
      <c r="IGP44" s="50"/>
      <c r="IGQ44" s="50"/>
      <c r="IGR44" s="50"/>
      <c r="IGS44" s="50"/>
      <c r="IGT44" s="50"/>
      <c r="IGU44" s="50"/>
      <c r="IGV44" s="50"/>
      <c r="IGW44" s="50"/>
      <c r="IGX44" s="50"/>
      <c r="IGY44" s="50"/>
      <c r="IGZ44" s="50"/>
      <c r="IHA44" s="50"/>
      <c r="IHB44" s="50"/>
      <c r="IHC44" s="50"/>
      <c r="IHD44" s="50"/>
      <c r="IHE44" s="50"/>
      <c r="IHF44" s="50"/>
      <c r="IHG44" s="50"/>
      <c r="IHH44" s="50"/>
      <c r="IHI44" s="50"/>
      <c r="IHJ44" s="50"/>
      <c r="IHK44" s="50"/>
      <c r="IHL44" s="50"/>
      <c r="IHM44" s="50"/>
      <c r="IHN44" s="50"/>
      <c r="IHO44" s="50"/>
      <c r="IHP44" s="50"/>
      <c r="IHQ44" s="50"/>
      <c r="IHR44" s="50"/>
      <c r="IHS44" s="50"/>
      <c r="IHT44" s="50"/>
      <c r="IHU44" s="50"/>
      <c r="IHV44" s="50"/>
      <c r="IHW44" s="50"/>
      <c r="IHX44" s="50"/>
      <c r="IHY44" s="50"/>
      <c r="IHZ44" s="50"/>
      <c r="IIA44" s="50"/>
      <c r="IIB44" s="50"/>
      <c r="IIC44" s="50"/>
      <c r="IID44" s="50"/>
      <c r="IIE44" s="50"/>
      <c r="IIF44" s="50"/>
      <c r="IIG44" s="50"/>
      <c r="IIH44" s="50"/>
      <c r="III44" s="50"/>
      <c r="IIJ44" s="50"/>
      <c r="IIK44" s="50"/>
      <c r="IIL44" s="50"/>
      <c r="IIM44" s="50"/>
      <c r="IIN44" s="50"/>
      <c r="IIO44" s="50"/>
      <c r="IIP44" s="50"/>
      <c r="IIQ44" s="50"/>
      <c r="IIR44" s="50"/>
      <c r="IIS44" s="50"/>
      <c r="IIT44" s="50"/>
      <c r="IIU44" s="50"/>
      <c r="IIV44" s="50"/>
      <c r="IIW44" s="50"/>
      <c r="IIX44" s="50"/>
      <c r="IIY44" s="50"/>
      <c r="IIZ44" s="50"/>
      <c r="IJA44" s="50"/>
      <c r="IJB44" s="50"/>
      <c r="IJC44" s="50"/>
      <c r="IJD44" s="50"/>
      <c r="IJE44" s="50"/>
      <c r="IJF44" s="50"/>
      <c r="IJG44" s="50"/>
      <c r="IJH44" s="50"/>
      <c r="IJI44" s="50"/>
      <c r="IJJ44" s="50"/>
      <c r="IJK44" s="50"/>
      <c r="IJL44" s="50"/>
      <c r="IJM44" s="50"/>
      <c r="IJN44" s="50"/>
      <c r="IJO44" s="50"/>
      <c r="IJP44" s="50"/>
      <c r="IJQ44" s="50"/>
      <c r="IJR44" s="50"/>
      <c r="IJS44" s="50"/>
      <c r="IJT44" s="50"/>
      <c r="IJU44" s="50"/>
      <c r="IJV44" s="50"/>
      <c r="IJW44" s="50"/>
      <c r="IJX44" s="50"/>
      <c r="IJY44" s="50"/>
      <c r="IJZ44" s="50"/>
      <c r="IKA44" s="50"/>
      <c r="IKB44" s="50"/>
      <c r="IKC44" s="50"/>
      <c r="IKD44" s="50"/>
      <c r="IKE44" s="50"/>
      <c r="IKF44" s="50"/>
      <c r="IKG44" s="50"/>
      <c r="IKH44" s="50"/>
      <c r="IKI44" s="50"/>
      <c r="IKJ44" s="50"/>
      <c r="IKK44" s="50"/>
      <c r="IKL44" s="50"/>
      <c r="IKM44" s="50"/>
      <c r="IKN44" s="50"/>
      <c r="IKO44" s="50"/>
      <c r="IKP44" s="50"/>
      <c r="IKQ44" s="50"/>
      <c r="IKR44" s="50"/>
      <c r="IKS44" s="50"/>
      <c r="IKT44" s="50"/>
      <c r="IKU44" s="50"/>
      <c r="IKV44" s="50"/>
      <c r="IKW44" s="50"/>
      <c r="IKX44" s="50"/>
      <c r="IKY44" s="50"/>
      <c r="IKZ44" s="50"/>
      <c r="ILA44" s="50"/>
      <c r="ILB44" s="50"/>
      <c r="ILC44" s="50"/>
      <c r="ILD44" s="50"/>
      <c r="ILE44" s="50"/>
      <c r="ILF44" s="50"/>
      <c r="ILG44" s="50"/>
      <c r="ILH44" s="50"/>
      <c r="ILI44" s="50"/>
      <c r="ILJ44" s="50"/>
      <c r="ILK44" s="50"/>
      <c r="ILL44" s="50"/>
      <c r="ILM44" s="50"/>
      <c r="ILN44" s="50"/>
      <c r="ILO44" s="50"/>
      <c r="ILP44" s="50"/>
      <c r="ILQ44" s="50"/>
      <c r="ILR44" s="50"/>
      <c r="ILS44" s="50"/>
      <c r="ILT44" s="50"/>
      <c r="ILU44" s="50"/>
      <c r="ILV44" s="50"/>
      <c r="ILW44" s="50"/>
      <c r="ILX44" s="50"/>
      <c r="ILY44" s="50"/>
      <c r="ILZ44" s="50"/>
      <c r="IMA44" s="50"/>
      <c r="IMB44" s="50"/>
      <c r="IMC44" s="50"/>
      <c r="IMD44" s="50"/>
      <c r="IME44" s="50"/>
      <c r="IMF44" s="50"/>
      <c r="IMG44" s="50"/>
      <c r="IMH44" s="50"/>
      <c r="IMI44" s="50"/>
      <c r="IMJ44" s="50"/>
      <c r="IMK44" s="50"/>
      <c r="IML44" s="50"/>
      <c r="IMM44" s="50"/>
      <c r="IMN44" s="50"/>
      <c r="IMO44" s="50"/>
      <c r="IMP44" s="50"/>
      <c r="IMQ44" s="50"/>
      <c r="IMR44" s="50"/>
      <c r="IMS44" s="50"/>
      <c r="IMT44" s="50"/>
      <c r="IMU44" s="50"/>
      <c r="IMV44" s="50"/>
      <c r="IMW44" s="50"/>
      <c r="IMX44" s="50"/>
      <c r="IMY44" s="50"/>
      <c r="IMZ44" s="50"/>
      <c r="INA44" s="50"/>
      <c r="INB44" s="50"/>
      <c r="INC44" s="50"/>
      <c r="IND44" s="50"/>
      <c r="INE44" s="50"/>
      <c r="INF44" s="50"/>
      <c r="ING44" s="50"/>
      <c r="INH44" s="50"/>
      <c r="INI44" s="50"/>
      <c r="INJ44" s="50"/>
      <c r="INK44" s="50"/>
      <c r="INL44" s="50"/>
      <c r="INM44" s="50"/>
      <c r="INN44" s="50"/>
      <c r="INO44" s="50"/>
      <c r="INP44" s="50"/>
      <c r="INQ44" s="50"/>
      <c r="INR44" s="50"/>
      <c r="INS44" s="50"/>
      <c r="INT44" s="50"/>
      <c r="INU44" s="50"/>
      <c r="INV44" s="50"/>
      <c r="INW44" s="50"/>
      <c r="INX44" s="50"/>
      <c r="INY44" s="50"/>
      <c r="INZ44" s="50"/>
      <c r="IOA44" s="50"/>
      <c r="IOB44" s="50"/>
      <c r="IOC44" s="50"/>
      <c r="IOD44" s="50"/>
      <c r="IOE44" s="50"/>
      <c r="IOF44" s="50"/>
      <c r="IOG44" s="50"/>
      <c r="IOH44" s="50"/>
      <c r="IOI44" s="50"/>
      <c r="IOJ44" s="50"/>
      <c r="IOK44" s="50"/>
      <c r="IOL44" s="50"/>
      <c r="IOM44" s="50"/>
      <c r="ION44" s="50"/>
      <c r="IOO44" s="50"/>
      <c r="IOP44" s="50"/>
      <c r="IOQ44" s="50"/>
      <c r="IOR44" s="50"/>
      <c r="IOS44" s="50"/>
      <c r="IOT44" s="50"/>
      <c r="IOU44" s="50"/>
      <c r="IOV44" s="50"/>
      <c r="IOW44" s="50"/>
      <c r="IOX44" s="50"/>
      <c r="IOY44" s="50"/>
      <c r="IOZ44" s="50"/>
      <c r="IPA44" s="50"/>
      <c r="IPB44" s="50"/>
      <c r="IPC44" s="50"/>
      <c r="IPD44" s="50"/>
      <c r="IPE44" s="50"/>
      <c r="IPF44" s="50"/>
      <c r="IPG44" s="50"/>
      <c r="IPH44" s="50"/>
      <c r="IPI44" s="50"/>
      <c r="IPJ44" s="50"/>
      <c r="IPK44" s="50"/>
      <c r="IPL44" s="50"/>
      <c r="IPM44" s="50"/>
      <c r="IPN44" s="50"/>
      <c r="IPO44" s="50"/>
      <c r="IPP44" s="50"/>
      <c r="IPQ44" s="50"/>
      <c r="IPR44" s="50"/>
      <c r="IPS44" s="50"/>
      <c r="IPT44" s="50"/>
      <c r="IPU44" s="50"/>
      <c r="IPV44" s="50"/>
      <c r="IPW44" s="50"/>
      <c r="IPX44" s="50"/>
      <c r="IPY44" s="50"/>
      <c r="IPZ44" s="50"/>
      <c r="IQA44" s="50"/>
      <c r="IQB44" s="50"/>
      <c r="IQC44" s="50"/>
      <c r="IQD44" s="50"/>
      <c r="IQE44" s="50"/>
      <c r="IQF44" s="50"/>
      <c r="IQG44" s="50"/>
      <c r="IQH44" s="50"/>
      <c r="IQI44" s="50"/>
      <c r="IQJ44" s="50"/>
      <c r="IQK44" s="50"/>
      <c r="IQL44" s="50"/>
      <c r="IQM44" s="50"/>
      <c r="IQN44" s="50"/>
      <c r="IQO44" s="50"/>
      <c r="IQP44" s="50"/>
      <c r="IQQ44" s="50"/>
      <c r="IQR44" s="50"/>
      <c r="IQS44" s="50"/>
      <c r="IQT44" s="50"/>
      <c r="IQU44" s="50"/>
      <c r="IQV44" s="50"/>
      <c r="IQW44" s="50"/>
      <c r="IQX44" s="50"/>
      <c r="IQY44" s="50"/>
      <c r="IQZ44" s="50"/>
      <c r="IRA44" s="50"/>
      <c r="IRB44" s="50"/>
      <c r="IRC44" s="50"/>
      <c r="IRD44" s="50"/>
      <c r="IRE44" s="50"/>
      <c r="IRF44" s="50"/>
      <c r="IRG44" s="50"/>
      <c r="IRH44" s="50"/>
      <c r="IRI44" s="50"/>
      <c r="IRJ44" s="50"/>
      <c r="IRK44" s="50"/>
      <c r="IRL44" s="50"/>
      <c r="IRM44" s="50"/>
      <c r="IRN44" s="50"/>
      <c r="IRO44" s="50"/>
      <c r="IRP44" s="50"/>
      <c r="IRQ44" s="50"/>
      <c r="IRR44" s="50"/>
      <c r="IRS44" s="50"/>
      <c r="IRT44" s="50"/>
      <c r="IRU44" s="50"/>
      <c r="IRV44" s="50"/>
      <c r="IRW44" s="50"/>
      <c r="IRX44" s="50"/>
      <c r="IRY44" s="50"/>
      <c r="IRZ44" s="50"/>
      <c r="ISA44" s="50"/>
      <c r="ISB44" s="50"/>
      <c r="ISC44" s="50"/>
      <c r="ISD44" s="50"/>
      <c r="ISE44" s="50"/>
      <c r="ISF44" s="50"/>
      <c r="ISG44" s="50"/>
      <c r="ISH44" s="50"/>
      <c r="ISI44" s="50"/>
      <c r="ISJ44" s="50"/>
      <c r="ISK44" s="50"/>
      <c r="ISL44" s="50"/>
      <c r="ISM44" s="50"/>
      <c r="ISN44" s="50"/>
      <c r="ISO44" s="50"/>
      <c r="ISP44" s="50"/>
      <c r="ISQ44" s="50"/>
      <c r="ISR44" s="50"/>
      <c r="ISS44" s="50"/>
      <c r="IST44" s="50"/>
      <c r="ISU44" s="50"/>
      <c r="ISV44" s="50"/>
      <c r="ISW44" s="50"/>
      <c r="ISX44" s="50"/>
      <c r="ISY44" s="50"/>
      <c r="ISZ44" s="50"/>
      <c r="ITA44" s="50"/>
      <c r="ITB44" s="50"/>
      <c r="ITC44" s="50"/>
      <c r="ITD44" s="50"/>
      <c r="ITE44" s="50"/>
      <c r="ITF44" s="50"/>
      <c r="ITG44" s="50"/>
      <c r="ITH44" s="50"/>
      <c r="ITI44" s="50"/>
      <c r="ITJ44" s="50"/>
      <c r="ITK44" s="50"/>
      <c r="ITL44" s="50"/>
      <c r="ITM44" s="50"/>
      <c r="ITN44" s="50"/>
      <c r="ITO44" s="50"/>
      <c r="ITP44" s="50"/>
      <c r="ITQ44" s="50"/>
      <c r="ITR44" s="50"/>
      <c r="ITS44" s="50"/>
      <c r="ITT44" s="50"/>
      <c r="ITU44" s="50"/>
      <c r="ITV44" s="50"/>
      <c r="ITW44" s="50"/>
      <c r="ITX44" s="50"/>
      <c r="ITY44" s="50"/>
      <c r="ITZ44" s="50"/>
      <c r="IUA44" s="50"/>
      <c r="IUB44" s="50"/>
      <c r="IUC44" s="50"/>
      <c r="IUD44" s="50"/>
      <c r="IUE44" s="50"/>
      <c r="IUF44" s="50"/>
      <c r="IUG44" s="50"/>
      <c r="IUH44" s="50"/>
      <c r="IUI44" s="50"/>
      <c r="IUJ44" s="50"/>
      <c r="IUK44" s="50"/>
      <c r="IUL44" s="50"/>
      <c r="IUM44" s="50"/>
      <c r="IUN44" s="50"/>
      <c r="IUO44" s="50"/>
      <c r="IUP44" s="50"/>
      <c r="IUQ44" s="50"/>
      <c r="IUR44" s="50"/>
      <c r="IUS44" s="50"/>
      <c r="IUT44" s="50"/>
      <c r="IUU44" s="50"/>
      <c r="IUV44" s="50"/>
      <c r="IUW44" s="50"/>
      <c r="IUX44" s="50"/>
      <c r="IUY44" s="50"/>
      <c r="IUZ44" s="50"/>
      <c r="IVA44" s="50"/>
      <c r="IVB44" s="50"/>
      <c r="IVC44" s="50"/>
      <c r="IVD44" s="50"/>
      <c r="IVE44" s="50"/>
      <c r="IVF44" s="50"/>
      <c r="IVG44" s="50"/>
      <c r="IVH44" s="50"/>
      <c r="IVI44" s="50"/>
      <c r="IVJ44" s="50"/>
      <c r="IVK44" s="50"/>
      <c r="IVL44" s="50"/>
      <c r="IVM44" s="50"/>
      <c r="IVN44" s="50"/>
      <c r="IVO44" s="50"/>
      <c r="IVP44" s="50"/>
      <c r="IVQ44" s="50"/>
      <c r="IVR44" s="50"/>
      <c r="IVS44" s="50"/>
      <c r="IVT44" s="50"/>
      <c r="IVU44" s="50"/>
      <c r="IVV44" s="50"/>
      <c r="IVW44" s="50"/>
      <c r="IVX44" s="50"/>
      <c r="IVY44" s="50"/>
      <c r="IVZ44" s="50"/>
      <c r="IWA44" s="50"/>
      <c r="IWB44" s="50"/>
      <c r="IWC44" s="50"/>
      <c r="IWD44" s="50"/>
      <c r="IWE44" s="50"/>
      <c r="IWF44" s="50"/>
      <c r="IWG44" s="50"/>
      <c r="IWH44" s="50"/>
      <c r="IWI44" s="50"/>
      <c r="IWJ44" s="50"/>
      <c r="IWK44" s="50"/>
      <c r="IWL44" s="50"/>
      <c r="IWM44" s="50"/>
      <c r="IWN44" s="50"/>
      <c r="IWO44" s="50"/>
      <c r="IWP44" s="50"/>
      <c r="IWQ44" s="50"/>
      <c r="IWR44" s="50"/>
      <c r="IWS44" s="50"/>
      <c r="IWT44" s="50"/>
      <c r="IWU44" s="50"/>
      <c r="IWV44" s="50"/>
      <c r="IWW44" s="50"/>
      <c r="IWX44" s="50"/>
      <c r="IWY44" s="50"/>
      <c r="IWZ44" s="50"/>
      <c r="IXA44" s="50"/>
      <c r="IXB44" s="50"/>
      <c r="IXC44" s="50"/>
      <c r="IXD44" s="50"/>
      <c r="IXE44" s="50"/>
      <c r="IXF44" s="50"/>
      <c r="IXG44" s="50"/>
      <c r="IXH44" s="50"/>
      <c r="IXI44" s="50"/>
      <c r="IXJ44" s="50"/>
      <c r="IXK44" s="50"/>
      <c r="IXL44" s="50"/>
      <c r="IXM44" s="50"/>
      <c r="IXN44" s="50"/>
      <c r="IXO44" s="50"/>
      <c r="IXP44" s="50"/>
      <c r="IXQ44" s="50"/>
      <c r="IXR44" s="50"/>
      <c r="IXS44" s="50"/>
      <c r="IXT44" s="50"/>
      <c r="IXU44" s="50"/>
      <c r="IXV44" s="50"/>
      <c r="IXW44" s="50"/>
      <c r="IXX44" s="50"/>
      <c r="IXY44" s="50"/>
      <c r="IXZ44" s="50"/>
      <c r="IYA44" s="50"/>
      <c r="IYB44" s="50"/>
      <c r="IYC44" s="50"/>
      <c r="IYD44" s="50"/>
      <c r="IYE44" s="50"/>
      <c r="IYF44" s="50"/>
      <c r="IYG44" s="50"/>
      <c r="IYH44" s="50"/>
      <c r="IYI44" s="50"/>
      <c r="IYJ44" s="50"/>
      <c r="IYK44" s="50"/>
      <c r="IYL44" s="50"/>
      <c r="IYM44" s="50"/>
      <c r="IYN44" s="50"/>
      <c r="IYO44" s="50"/>
      <c r="IYP44" s="50"/>
      <c r="IYQ44" s="50"/>
      <c r="IYR44" s="50"/>
      <c r="IYS44" s="50"/>
      <c r="IYT44" s="50"/>
      <c r="IYU44" s="50"/>
      <c r="IYV44" s="50"/>
      <c r="IYW44" s="50"/>
      <c r="IYX44" s="50"/>
      <c r="IYY44" s="50"/>
      <c r="IYZ44" s="50"/>
      <c r="IZA44" s="50"/>
      <c r="IZB44" s="50"/>
      <c r="IZC44" s="50"/>
      <c r="IZD44" s="50"/>
      <c r="IZE44" s="50"/>
      <c r="IZF44" s="50"/>
      <c r="IZG44" s="50"/>
      <c r="IZH44" s="50"/>
      <c r="IZI44" s="50"/>
      <c r="IZJ44" s="50"/>
      <c r="IZK44" s="50"/>
      <c r="IZL44" s="50"/>
      <c r="IZM44" s="50"/>
      <c r="IZN44" s="50"/>
      <c r="IZO44" s="50"/>
      <c r="IZP44" s="50"/>
      <c r="IZQ44" s="50"/>
      <c r="IZR44" s="50"/>
      <c r="IZS44" s="50"/>
      <c r="IZT44" s="50"/>
      <c r="IZU44" s="50"/>
      <c r="IZV44" s="50"/>
      <c r="IZW44" s="50"/>
      <c r="IZX44" s="50"/>
      <c r="IZY44" s="50"/>
      <c r="IZZ44" s="50"/>
      <c r="JAA44" s="50"/>
      <c r="JAB44" s="50"/>
      <c r="JAC44" s="50"/>
      <c r="JAD44" s="50"/>
      <c r="JAE44" s="50"/>
      <c r="JAF44" s="50"/>
      <c r="JAG44" s="50"/>
      <c r="JAH44" s="50"/>
      <c r="JAI44" s="50"/>
      <c r="JAJ44" s="50"/>
      <c r="JAK44" s="50"/>
      <c r="JAL44" s="50"/>
      <c r="JAM44" s="50"/>
      <c r="JAN44" s="50"/>
      <c r="JAO44" s="50"/>
      <c r="JAP44" s="50"/>
      <c r="JAQ44" s="50"/>
      <c r="JAR44" s="50"/>
      <c r="JAS44" s="50"/>
      <c r="JAT44" s="50"/>
      <c r="JAU44" s="50"/>
      <c r="JAV44" s="50"/>
      <c r="JAW44" s="50"/>
      <c r="JAX44" s="50"/>
      <c r="JAY44" s="50"/>
      <c r="JAZ44" s="50"/>
      <c r="JBA44" s="50"/>
      <c r="JBB44" s="50"/>
      <c r="JBC44" s="50"/>
      <c r="JBD44" s="50"/>
      <c r="JBE44" s="50"/>
      <c r="JBF44" s="50"/>
      <c r="JBG44" s="50"/>
      <c r="JBH44" s="50"/>
      <c r="JBI44" s="50"/>
      <c r="JBJ44" s="50"/>
      <c r="JBK44" s="50"/>
      <c r="JBL44" s="50"/>
      <c r="JBM44" s="50"/>
      <c r="JBN44" s="50"/>
      <c r="JBO44" s="50"/>
      <c r="JBP44" s="50"/>
      <c r="JBQ44" s="50"/>
      <c r="JBR44" s="50"/>
      <c r="JBS44" s="50"/>
      <c r="JBT44" s="50"/>
      <c r="JBU44" s="50"/>
      <c r="JBV44" s="50"/>
      <c r="JBW44" s="50"/>
      <c r="JBX44" s="50"/>
      <c r="JBY44" s="50"/>
      <c r="JBZ44" s="50"/>
      <c r="JCA44" s="50"/>
      <c r="JCB44" s="50"/>
      <c r="JCC44" s="50"/>
      <c r="JCD44" s="50"/>
      <c r="JCE44" s="50"/>
      <c r="JCF44" s="50"/>
      <c r="JCG44" s="50"/>
      <c r="JCH44" s="50"/>
      <c r="JCI44" s="50"/>
      <c r="JCJ44" s="50"/>
      <c r="JCK44" s="50"/>
      <c r="JCL44" s="50"/>
      <c r="JCM44" s="50"/>
      <c r="JCN44" s="50"/>
      <c r="JCO44" s="50"/>
      <c r="JCP44" s="50"/>
      <c r="JCQ44" s="50"/>
      <c r="JCR44" s="50"/>
      <c r="JCS44" s="50"/>
      <c r="JCT44" s="50"/>
      <c r="JCU44" s="50"/>
      <c r="JCV44" s="50"/>
      <c r="JCW44" s="50"/>
      <c r="JCX44" s="50"/>
      <c r="JCY44" s="50"/>
      <c r="JCZ44" s="50"/>
      <c r="JDA44" s="50"/>
      <c r="JDB44" s="50"/>
      <c r="JDC44" s="50"/>
      <c r="JDD44" s="50"/>
      <c r="JDE44" s="50"/>
      <c r="JDF44" s="50"/>
      <c r="JDG44" s="50"/>
      <c r="JDH44" s="50"/>
      <c r="JDI44" s="50"/>
      <c r="JDJ44" s="50"/>
      <c r="JDK44" s="50"/>
      <c r="JDL44" s="50"/>
      <c r="JDM44" s="50"/>
      <c r="JDN44" s="50"/>
      <c r="JDO44" s="50"/>
      <c r="JDP44" s="50"/>
      <c r="JDQ44" s="50"/>
      <c r="JDR44" s="50"/>
      <c r="JDS44" s="50"/>
      <c r="JDT44" s="50"/>
      <c r="JDU44" s="50"/>
      <c r="JDV44" s="50"/>
      <c r="JDW44" s="50"/>
      <c r="JDX44" s="50"/>
      <c r="JDY44" s="50"/>
      <c r="JDZ44" s="50"/>
      <c r="JEA44" s="50"/>
      <c r="JEB44" s="50"/>
      <c r="JEC44" s="50"/>
      <c r="JED44" s="50"/>
      <c r="JEE44" s="50"/>
      <c r="JEF44" s="50"/>
      <c r="JEG44" s="50"/>
      <c r="JEH44" s="50"/>
      <c r="JEI44" s="50"/>
      <c r="JEJ44" s="50"/>
      <c r="JEK44" s="50"/>
      <c r="JEL44" s="50"/>
      <c r="JEM44" s="50"/>
      <c r="JEN44" s="50"/>
      <c r="JEO44" s="50"/>
      <c r="JEP44" s="50"/>
      <c r="JEQ44" s="50"/>
      <c r="JER44" s="50"/>
      <c r="JES44" s="50"/>
      <c r="JET44" s="50"/>
      <c r="JEU44" s="50"/>
      <c r="JEV44" s="50"/>
      <c r="JEW44" s="50"/>
      <c r="JEX44" s="50"/>
      <c r="JEY44" s="50"/>
      <c r="JEZ44" s="50"/>
      <c r="JFA44" s="50"/>
      <c r="JFB44" s="50"/>
      <c r="JFC44" s="50"/>
      <c r="JFD44" s="50"/>
      <c r="JFE44" s="50"/>
      <c r="JFF44" s="50"/>
      <c r="JFG44" s="50"/>
      <c r="JFH44" s="50"/>
      <c r="JFI44" s="50"/>
      <c r="JFJ44" s="50"/>
      <c r="JFK44" s="50"/>
      <c r="JFL44" s="50"/>
      <c r="JFM44" s="50"/>
      <c r="JFN44" s="50"/>
      <c r="JFO44" s="50"/>
      <c r="JFP44" s="50"/>
      <c r="JFQ44" s="50"/>
      <c r="JFR44" s="50"/>
      <c r="JFS44" s="50"/>
      <c r="JFT44" s="50"/>
      <c r="JFU44" s="50"/>
      <c r="JFV44" s="50"/>
      <c r="JFW44" s="50"/>
      <c r="JFX44" s="50"/>
      <c r="JFY44" s="50"/>
      <c r="JFZ44" s="50"/>
      <c r="JGA44" s="50"/>
      <c r="JGB44" s="50"/>
      <c r="JGC44" s="50"/>
      <c r="JGD44" s="50"/>
      <c r="JGE44" s="50"/>
      <c r="JGF44" s="50"/>
      <c r="JGG44" s="50"/>
      <c r="JGH44" s="50"/>
      <c r="JGI44" s="50"/>
      <c r="JGJ44" s="50"/>
      <c r="JGK44" s="50"/>
      <c r="JGL44" s="50"/>
      <c r="JGM44" s="50"/>
      <c r="JGN44" s="50"/>
      <c r="JGO44" s="50"/>
      <c r="JGP44" s="50"/>
      <c r="JGQ44" s="50"/>
      <c r="JGR44" s="50"/>
      <c r="JGS44" s="50"/>
      <c r="JGT44" s="50"/>
      <c r="JGU44" s="50"/>
      <c r="JGV44" s="50"/>
      <c r="JGW44" s="50"/>
      <c r="JGX44" s="50"/>
      <c r="JGY44" s="50"/>
      <c r="JGZ44" s="50"/>
      <c r="JHA44" s="50"/>
      <c r="JHB44" s="50"/>
      <c r="JHC44" s="50"/>
      <c r="JHD44" s="50"/>
      <c r="JHE44" s="50"/>
      <c r="JHF44" s="50"/>
      <c r="JHG44" s="50"/>
      <c r="JHH44" s="50"/>
      <c r="JHI44" s="50"/>
      <c r="JHJ44" s="50"/>
      <c r="JHK44" s="50"/>
      <c r="JHL44" s="50"/>
      <c r="JHM44" s="50"/>
      <c r="JHN44" s="50"/>
      <c r="JHO44" s="50"/>
      <c r="JHP44" s="50"/>
      <c r="JHQ44" s="50"/>
      <c r="JHR44" s="50"/>
      <c r="JHS44" s="50"/>
      <c r="JHT44" s="50"/>
      <c r="JHU44" s="50"/>
      <c r="JHV44" s="50"/>
      <c r="JHW44" s="50"/>
      <c r="JHX44" s="50"/>
      <c r="JHY44" s="50"/>
      <c r="JHZ44" s="50"/>
      <c r="JIA44" s="50"/>
      <c r="JIB44" s="50"/>
      <c r="JIC44" s="50"/>
      <c r="JID44" s="50"/>
      <c r="JIE44" s="50"/>
      <c r="JIF44" s="50"/>
      <c r="JIG44" s="50"/>
      <c r="JIH44" s="50"/>
      <c r="JII44" s="50"/>
      <c r="JIJ44" s="50"/>
      <c r="JIK44" s="50"/>
      <c r="JIL44" s="50"/>
      <c r="JIM44" s="50"/>
      <c r="JIN44" s="50"/>
      <c r="JIO44" s="50"/>
      <c r="JIP44" s="50"/>
      <c r="JIQ44" s="50"/>
      <c r="JIR44" s="50"/>
      <c r="JIS44" s="50"/>
      <c r="JIT44" s="50"/>
      <c r="JIU44" s="50"/>
      <c r="JIV44" s="50"/>
      <c r="JIW44" s="50"/>
      <c r="JIX44" s="50"/>
      <c r="JIY44" s="50"/>
      <c r="JIZ44" s="50"/>
      <c r="JJA44" s="50"/>
      <c r="JJB44" s="50"/>
      <c r="JJC44" s="50"/>
      <c r="JJD44" s="50"/>
      <c r="JJE44" s="50"/>
      <c r="JJF44" s="50"/>
      <c r="JJG44" s="50"/>
      <c r="JJH44" s="50"/>
      <c r="JJI44" s="50"/>
      <c r="JJJ44" s="50"/>
      <c r="JJK44" s="50"/>
      <c r="JJL44" s="50"/>
      <c r="JJM44" s="50"/>
      <c r="JJN44" s="50"/>
      <c r="JJO44" s="50"/>
      <c r="JJP44" s="50"/>
      <c r="JJQ44" s="50"/>
      <c r="JJR44" s="50"/>
      <c r="JJS44" s="50"/>
      <c r="JJT44" s="50"/>
      <c r="JJU44" s="50"/>
      <c r="JJV44" s="50"/>
      <c r="JJW44" s="50"/>
      <c r="JJX44" s="50"/>
      <c r="JJY44" s="50"/>
      <c r="JJZ44" s="50"/>
      <c r="JKA44" s="50"/>
      <c r="JKB44" s="50"/>
      <c r="JKC44" s="50"/>
      <c r="JKD44" s="50"/>
      <c r="JKE44" s="50"/>
      <c r="JKF44" s="50"/>
      <c r="JKG44" s="50"/>
      <c r="JKH44" s="50"/>
      <c r="JKI44" s="50"/>
      <c r="JKJ44" s="50"/>
      <c r="JKK44" s="50"/>
      <c r="JKL44" s="50"/>
      <c r="JKM44" s="50"/>
      <c r="JKN44" s="50"/>
      <c r="JKO44" s="50"/>
      <c r="JKP44" s="50"/>
      <c r="JKQ44" s="50"/>
      <c r="JKR44" s="50"/>
      <c r="JKS44" s="50"/>
      <c r="JKT44" s="50"/>
      <c r="JKU44" s="50"/>
      <c r="JKV44" s="50"/>
      <c r="JKW44" s="50"/>
      <c r="JKX44" s="50"/>
      <c r="JKY44" s="50"/>
      <c r="JKZ44" s="50"/>
      <c r="JLA44" s="50"/>
      <c r="JLB44" s="50"/>
      <c r="JLC44" s="50"/>
      <c r="JLD44" s="50"/>
      <c r="JLE44" s="50"/>
      <c r="JLF44" s="50"/>
      <c r="JLG44" s="50"/>
      <c r="JLH44" s="50"/>
      <c r="JLI44" s="50"/>
      <c r="JLJ44" s="50"/>
      <c r="JLK44" s="50"/>
      <c r="JLL44" s="50"/>
      <c r="JLM44" s="50"/>
      <c r="JLN44" s="50"/>
      <c r="JLO44" s="50"/>
      <c r="JLP44" s="50"/>
      <c r="JLQ44" s="50"/>
      <c r="JLR44" s="50"/>
      <c r="JLS44" s="50"/>
      <c r="JLT44" s="50"/>
      <c r="JLU44" s="50"/>
      <c r="JLV44" s="50"/>
      <c r="JLW44" s="50"/>
      <c r="JLX44" s="50"/>
      <c r="JLY44" s="50"/>
      <c r="JLZ44" s="50"/>
      <c r="JMA44" s="50"/>
      <c r="JMB44" s="50"/>
      <c r="JMC44" s="50"/>
      <c r="JMD44" s="50"/>
      <c r="JME44" s="50"/>
      <c r="JMF44" s="50"/>
      <c r="JMG44" s="50"/>
      <c r="JMH44" s="50"/>
      <c r="JMI44" s="50"/>
      <c r="JMJ44" s="50"/>
      <c r="JMK44" s="50"/>
      <c r="JML44" s="50"/>
      <c r="JMM44" s="50"/>
      <c r="JMN44" s="50"/>
      <c r="JMO44" s="50"/>
      <c r="JMP44" s="50"/>
      <c r="JMQ44" s="50"/>
      <c r="JMR44" s="50"/>
      <c r="JMS44" s="50"/>
      <c r="JMT44" s="50"/>
      <c r="JMU44" s="50"/>
      <c r="JMV44" s="50"/>
      <c r="JMW44" s="50"/>
      <c r="JMX44" s="50"/>
      <c r="JMY44" s="50"/>
      <c r="JMZ44" s="50"/>
      <c r="JNA44" s="50"/>
      <c r="JNB44" s="50"/>
      <c r="JNC44" s="50"/>
      <c r="JND44" s="50"/>
      <c r="JNE44" s="50"/>
      <c r="JNF44" s="50"/>
      <c r="JNG44" s="50"/>
      <c r="JNH44" s="50"/>
      <c r="JNI44" s="50"/>
      <c r="JNJ44" s="50"/>
      <c r="JNK44" s="50"/>
      <c r="JNL44" s="50"/>
      <c r="JNM44" s="50"/>
      <c r="JNN44" s="50"/>
      <c r="JNO44" s="50"/>
      <c r="JNP44" s="50"/>
      <c r="JNQ44" s="50"/>
      <c r="JNR44" s="50"/>
      <c r="JNS44" s="50"/>
      <c r="JNT44" s="50"/>
      <c r="JNU44" s="50"/>
      <c r="JNV44" s="50"/>
      <c r="JNW44" s="50"/>
      <c r="JNX44" s="50"/>
      <c r="JNY44" s="50"/>
      <c r="JNZ44" s="50"/>
      <c r="JOA44" s="50"/>
      <c r="JOB44" s="50"/>
      <c r="JOC44" s="50"/>
      <c r="JOD44" s="50"/>
      <c r="JOE44" s="50"/>
      <c r="JOF44" s="50"/>
      <c r="JOG44" s="50"/>
      <c r="JOH44" s="50"/>
      <c r="JOI44" s="50"/>
      <c r="JOJ44" s="50"/>
      <c r="JOK44" s="50"/>
      <c r="JOL44" s="50"/>
      <c r="JOM44" s="50"/>
      <c r="JON44" s="50"/>
      <c r="JOO44" s="50"/>
      <c r="JOP44" s="50"/>
      <c r="JOQ44" s="50"/>
      <c r="JOR44" s="50"/>
      <c r="JOS44" s="50"/>
      <c r="JOT44" s="50"/>
      <c r="JOU44" s="50"/>
      <c r="JOV44" s="50"/>
      <c r="JOW44" s="50"/>
      <c r="JOX44" s="50"/>
      <c r="JOY44" s="50"/>
      <c r="JOZ44" s="50"/>
      <c r="JPA44" s="50"/>
      <c r="JPB44" s="50"/>
      <c r="JPC44" s="50"/>
      <c r="JPD44" s="50"/>
      <c r="JPE44" s="50"/>
      <c r="JPF44" s="50"/>
      <c r="JPG44" s="50"/>
      <c r="JPH44" s="50"/>
      <c r="JPI44" s="50"/>
      <c r="JPJ44" s="50"/>
      <c r="JPK44" s="50"/>
      <c r="JPL44" s="50"/>
      <c r="JPM44" s="50"/>
      <c r="JPN44" s="50"/>
      <c r="JPO44" s="50"/>
      <c r="JPP44" s="50"/>
      <c r="JPQ44" s="50"/>
      <c r="JPR44" s="50"/>
      <c r="JPS44" s="50"/>
      <c r="JPT44" s="50"/>
      <c r="JPU44" s="50"/>
      <c r="JPV44" s="50"/>
      <c r="JPW44" s="50"/>
      <c r="JPX44" s="50"/>
      <c r="JPY44" s="50"/>
      <c r="JPZ44" s="50"/>
      <c r="JQA44" s="50"/>
      <c r="JQB44" s="50"/>
      <c r="JQC44" s="50"/>
      <c r="JQD44" s="50"/>
      <c r="JQE44" s="50"/>
      <c r="JQF44" s="50"/>
      <c r="JQG44" s="50"/>
      <c r="JQH44" s="50"/>
      <c r="JQI44" s="50"/>
      <c r="JQJ44" s="50"/>
      <c r="JQK44" s="50"/>
      <c r="JQL44" s="50"/>
      <c r="JQM44" s="50"/>
      <c r="JQN44" s="50"/>
      <c r="JQO44" s="50"/>
      <c r="JQP44" s="50"/>
      <c r="JQQ44" s="50"/>
      <c r="JQR44" s="50"/>
      <c r="JQS44" s="50"/>
      <c r="JQT44" s="50"/>
      <c r="JQU44" s="50"/>
      <c r="JQV44" s="50"/>
      <c r="JQW44" s="50"/>
      <c r="JQX44" s="50"/>
      <c r="JQY44" s="50"/>
      <c r="JQZ44" s="50"/>
      <c r="JRA44" s="50"/>
      <c r="JRB44" s="50"/>
      <c r="JRC44" s="50"/>
      <c r="JRD44" s="50"/>
      <c r="JRE44" s="50"/>
      <c r="JRF44" s="50"/>
      <c r="JRG44" s="50"/>
      <c r="JRH44" s="50"/>
      <c r="JRI44" s="50"/>
      <c r="JRJ44" s="50"/>
      <c r="JRK44" s="50"/>
      <c r="JRL44" s="50"/>
      <c r="JRM44" s="50"/>
      <c r="JRN44" s="50"/>
      <c r="JRO44" s="50"/>
      <c r="JRP44" s="50"/>
      <c r="JRQ44" s="50"/>
      <c r="JRR44" s="50"/>
      <c r="JRS44" s="50"/>
      <c r="JRT44" s="50"/>
      <c r="JRU44" s="50"/>
      <c r="JRV44" s="50"/>
      <c r="JRW44" s="50"/>
      <c r="JRX44" s="50"/>
      <c r="JRY44" s="50"/>
      <c r="JRZ44" s="50"/>
      <c r="JSA44" s="50"/>
      <c r="JSB44" s="50"/>
      <c r="JSC44" s="50"/>
      <c r="JSD44" s="50"/>
      <c r="JSE44" s="50"/>
      <c r="JSF44" s="50"/>
      <c r="JSG44" s="50"/>
      <c r="JSH44" s="50"/>
      <c r="JSI44" s="50"/>
      <c r="JSJ44" s="50"/>
      <c r="JSK44" s="50"/>
      <c r="JSL44" s="50"/>
      <c r="JSM44" s="50"/>
      <c r="JSN44" s="50"/>
      <c r="JSO44" s="50"/>
      <c r="JSP44" s="50"/>
      <c r="JSQ44" s="50"/>
      <c r="JSR44" s="50"/>
      <c r="JSS44" s="50"/>
      <c r="JST44" s="50"/>
      <c r="JSU44" s="50"/>
      <c r="JSV44" s="50"/>
      <c r="JSW44" s="50"/>
      <c r="JSX44" s="50"/>
      <c r="JSY44" s="50"/>
      <c r="JSZ44" s="50"/>
      <c r="JTA44" s="50"/>
      <c r="JTB44" s="50"/>
      <c r="JTC44" s="50"/>
      <c r="JTD44" s="50"/>
      <c r="JTE44" s="50"/>
      <c r="JTF44" s="50"/>
      <c r="JTG44" s="50"/>
      <c r="JTH44" s="50"/>
      <c r="JTI44" s="50"/>
      <c r="JTJ44" s="50"/>
      <c r="JTK44" s="50"/>
      <c r="JTL44" s="50"/>
      <c r="JTM44" s="50"/>
      <c r="JTN44" s="50"/>
      <c r="JTO44" s="50"/>
      <c r="JTP44" s="50"/>
      <c r="JTQ44" s="50"/>
      <c r="JTR44" s="50"/>
      <c r="JTS44" s="50"/>
      <c r="JTT44" s="50"/>
      <c r="JTU44" s="50"/>
      <c r="JTV44" s="50"/>
      <c r="JTW44" s="50"/>
      <c r="JTX44" s="50"/>
      <c r="JTY44" s="50"/>
      <c r="JTZ44" s="50"/>
      <c r="JUA44" s="50"/>
      <c r="JUB44" s="50"/>
      <c r="JUC44" s="50"/>
      <c r="JUD44" s="50"/>
      <c r="JUE44" s="50"/>
      <c r="JUF44" s="50"/>
      <c r="JUG44" s="50"/>
      <c r="JUH44" s="50"/>
      <c r="JUI44" s="50"/>
      <c r="JUJ44" s="50"/>
      <c r="JUK44" s="50"/>
      <c r="JUL44" s="50"/>
      <c r="JUM44" s="50"/>
      <c r="JUN44" s="50"/>
      <c r="JUO44" s="50"/>
      <c r="JUP44" s="50"/>
      <c r="JUQ44" s="50"/>
      <c r="JUR44" s="50"/>
      <c r="JUS44" s="50"/>
      <c r="JUT44" s="50"/>
      <c r="JUU44" s="50"/>
      <c r="JUV44" s="50"/>
      <c r="JUW44" s="50"/>
      <c r="JUX44" s="50"/>
      <c r="JUY44" s="50"/>
      <c r="JUZ44" s="50"/>
      <c r="JVA44" s="50"/>
      <c r="JVB44" s="50"/>
      <c r="JVC44" s="50"/>
      <c r="JVD44" s="50"/>
      <c r="JVE44" s="50"/>
      <c r="JVF44" s="50"/>
      <c r="JVG44" s="50"/>
      <c r="JVH44" s="50"/>
      <c r="JVI44" s="50"/>
      <c r="JVJ44" s="50"/>
      <c r="JVK44" s="50"/>
      <c r="JVL44" s="50"/>
      <c r="JVM44" s="50"/>
      <c r="JVN44" s="50"/>
      <c r="JVO44" s="50"/>
      <c r="JVP44" s="50"/>
      <c r="JVQ44" s="50"/>
      <c r="JVR44" s="50"/>
      <c r="JVS44" s="50"/>
      <c r="JVT44" s="50"/>
      <c r="JVU44" s="50"/>
      <c r="JVV44" s="50"/>
      <c r="JVW44" s="50"/>
      <c r="JVX44" s="50"/>
      <c r="JVY44" s="50"/>
      <c r="JVZ44" s="50"/>
      <c r="JWA44" s="50"/>
      <c r="JWB44" s="50"/>
      <c r="JWC44" s="50"/>
      <c r="JWD44" s="50"/>
      <c r="JWE44" s="50"/>
      <c r="JWF44" s="50"/>
      <c r="JWG44" s="50"/>
      <c r="JWH44" s="50"/>
      <c r="JWI44" s="50"/>
      <c r="JWJ44" s="50"/>
      <c r="JWK44" s="50"/>
      <c r="JWL44" s="50"/>
      <c r="JWM44" s="50"/>
      <c r="JWN44" s="50"/>
      <c r="JWO44" s="50"/>
      <c r="JWP44" s="50"/>
      <c r="JWQ44" s="50"/>
      <c r="JWR44" s="50"/>
      <c r="JWS44" s="50"/>
      <c r="JWT44" s="50"/>
      <c r="JWU44" s="50"/>
      <c r="JWV44" s="50"/>
      <c r="JWW44" s="50"/>
      <c r="JWX44" s="50"/>
      <c r="JWY44" s="50"/>
      <c r="JWZ44" s="50"/>
      <c r="JXA44" s="50"/>
      <c r="JXB44" s="50"/>
      <c r="JXC44" s="50"/>
      <c r="JXD44" s="50"/>
      <c r="JXE44" s="50"/>
      <c r="JXF44" s="50"/>
      <c r="JXG44" s="50"/>
      <c r="JXH44" s="50"/>
      <c r="JXI44" s="50"/>
      <c r="JXJ44" s="50"/>
      <c r="JXK44" s="50"/>
      <c r="JXL44" s="50"/>
      <c r="JXM44" s="50"/>
      <c r="JXN44" s="50"/>
      <c r="JXO44" s="50"/>
      <c r="JXP44" s="50"/>
      <c r="JXQ44" s="50"/>
      <c r="JXR44" s="50"/>
      <c r="JXS44" s="50"/>
      <c r="JXT44" s="50"/>
      <c r="JXU44" s="50"/>
      <c r="JXV44" s="50"/>
      <c r="JXW44" s="50"/>
      <c r="JXX44" s="50"/>
      <c r="JXY44" s="50"/>
      <c r="JXZ44" s="50"/>
      <c r="JYA44" s="50"/>
      <c r="JYB44" s="50"/>
      <c r="JYC44" s="50"/>
      <c r="JYD44" s="50"/>
      <c r="JYE44" s="50"/>
      <c r="JYF44" s="50"/>
      <c r="JYG44" s="50"/>
      <c r="JYH44" s="50"/>
      <c r="JYI44" s="50"/>
      <c r="JYJ44" s="50"/>
      <c r="JYK44" s="50"/>
      <c r="JYL44" s="50"/>
      <c r="JYM44" s="50"/>
      <c r="JYN44" s="50"/>
      <c r="JYO44" s="50"/>
      <c r="JYP44" s="50"/>
      <c r="JYQ44" s="50"/>
      <c r="JYR44" s="50"/>
      <c r="JYS44" s="50"/>
      <c r="JYT44" s="50"/>
      <c r="JYU44" s="50"/>
      <c r="JYV44" s="50"/>
      <c r="JYW44" s="50"/>
      <c r="JYX44" s="50"/>
      <c r="JYY44" s="50"/>
      <c r="JYZ44" s="50"/>
      <c r="JZA44" s="50"/>
      <c r="JZB44" s="50"/>
      <c r="JZC44" s="50"/>
      <c r="JZD44" s="50"/>
      <c r="JZE44" s="50"/>
      <c r="JZF44" s="50"/>
      <c r="JZG44" s="50"/>
      <c r="JZH44" s="50"/>
      <c r="JZI44" s="50"/>
      <c r="JZJ44" s="50"/>
      <c r="JZK44" s="50"/>
      <c r="JZL44" s="50"/>
      <c r="JZM44" s="50"/>
      <c r="JZN44" s="50"/>
      <c r="JZO44" s="50"/>
      <c r="JZP44" s="50"/>
      <c r="JZQ44" s="50"/>
      <c r="JZR44" s="50"/>
      <c r="JZS44" s="50"/>
      <c r="JZT44" s="50"/>
      <c r="JZU44" s="50"/>
      <c r="JZV44" s="50"/>
      <c r="JZW44" s="50"/>
      <c r="JZX44" s="50"/>
      <c r="JZY44" s="50"/>
      <c r="JZZ44" s="50"/>
      <c r="KAA44" s="50"/>
      <c r="KAB44" s="50"/>
      <c r="KAC44" s="50"/>
      <c r="KAD44" s="50"/>
      <c r="KAE44" s="50"/>
      <c r="KAF44" s="50"/>
      <c r="KAG44" s="50"/>
      <c r="KAH44" s="50"/>
      <c r="KAI44" s="50"/>
      <c r="KAJ44" s="50"/>
      <c r="KAK44" s="50"/>
      <c r="KAL44" s="50"/>
      <c r="KAM44" s="50"/>
      <c r="KAN44" s="50"/>
      <c r="KAO44" s="50"/>
      <c r="KAP44" s="50"/>
      <c r="KAQ44" s="50"/>
      <c r="KAR44" s="50"/>
      <c r="KAS44" s="50"/>
      <c r="KAT44" s="50"/>
      <c r="KAU44" s="50"/>
      <c r="KAV44" s="50"/>
      <c r="KAW44" s="50"/>
      <c r="KAX44" s="50"/>
      <c r="KAY44" s="50"/>
      <c r="KAZ44" s="50"/>
      <c r="KBA44" s="50"/>
      <c r="KBB44" s="50"/>
      <c r="KBC44" s="50"/>
      <c r="KBD44" s="50"/>
      <c r="KBE44" s="50"/>
      <c r="KBF44" s="50"/>
      <c r="KBG44" s="50"/>
      <c r="KBH44" s="50"/>
      <c r="KBI44" s="50"/>
      <c r="KBJ44" s="50"/>
      <c r="KBK44" s="50"/>
      <c r="KBL44" s="50"/>
      <c r="KBM44" s="50"/>
      <c r="KBN44" s="50"/>
      <c r="KBO44" s="50"/>
      <c r="KBP44" s="50"/>
      <c r="KBQ44" s="50"/>
      <c r="KBR44" s="50"/>
      <c r="KBS44" s="50"/>
      <c r="KBT44" s="50"/>
      <c r="KBU44" s="50"/>
      <c r="KBV44" s="50"/>
      <c r="KBW44" s="50"/>
      <c r="KBX44" s="50"/>
      <c r="KBY44" s="50"/>
      <c r="KBZ44" s="50"/>
      <c r="KCA44" s="50"/>
      <c r="KCB44" s="50"/>
      <c r="KCC44" s="50"/>
      <c r="KCD44" s="50"/>
      <c r="KCE44" s="50"/>
      <c r="KCF44" s="50"/>
      <c r="KCG44" s="50"/>
      <c r="KCH44" s="50"/>
      <c r="KCI44" s="50"/>
      <c r="KCJ44" s="50"/>
      <c r="KCK44" s="50"/>
      <c r="KCL44" s="50"/>
      <c r="KCM44" s="50"/>
      <c r="KCN44" s="50"/>
      <c r="KCO44" s="50"/>
      <c r="KCP44" s="50"/>
      <c r="KCQ44" s="50"/>
      <c r="KCR44" s="50"/>
      <c r="KCS44" s="50"/>
      <c r="KCT44" s="50"/>
      <c r="KCU44" s="50"/>
      <c r="KCV44" s="50"/>
      <c r="KCW44" s="50"/>
      <c r="KCX44" s="50"/>
      <c r="KCY44" s="50"/>
      <c r="KCZ44" s="50"/>
      <c r="KDA44" s="50"/>
      <c r="KDB44" s="50"/>
      <c r="KDC44" s="50"/>
      <c r="KDD44" s="50"/>
      <c r="KDE44" s="50"/>
      <c r="KDF44" s="50"/>
      <c r="KDG44" s="50"/>
      <c r="KDH44" s="50"/>
      <c r="KDI44" s="50"/>
      <c r="KDJ44" s="50"/>
      <c r="KDK44" s="50"/>
      <c r="KDL44" s="50"/>
      <c r="KDM44" s="50"/>
      <c r="KDN44" s="50"/>
      <c r="KDO44" s="50"/>
      <c r="KDP44" s="50"/>
      <c r="KDQ44" s="50"/>
      <c r="KDR44" s="50"/>
      <c r="KDS44" s="50"/>
      <c r="KDT44" s="50"/>
      <c r="KDU44" s="50"/>
      <c r="KDV44" s="50"/>
      <c r="KDW44" s="50"/>
      <c r="KDX44" s="50"/>
      <c r="KDY44" s="50"/>
      <c r="KDZ44" s="50"/>
      <c r="KEA44" s="50"/>
      <c r="KEB44" s="50"/>
      <c r="KEC44" s="50"/>
      <c r="KED44" s="50"/>
      <c r="KEE44" s="50"/>
      <c r="KEF44" s="50"/>
      <c r="KEG44" s="50"/>
      <c r="KEH44" s="50"/>
      <c r="KEI44" s="50"/>
      <c r="KEJ44" s="50"/>
      <c r="KEK44" s="50"/>
      <c r="KEL44" s="50"/>
      <c r="KEM44" s="50"/>
      <c r="KEN44" s="50"/>
      <c r="KEO44" s="50"/>
      <c r="KEP44" s="50"/>
      <c r="KEQ44" s="50"/>
      <c r="KER44" s="50"/>
      <c r="KES44" s="50"/>
      <c r="KET44" s="50"/>
      <c r="KEU44" s="50"/>
      <c r="KEV44" s="50"/>
      <c r="KEW44" s="50"/>
      <c r="KEX44" s="50"/>
      <c r="KEY44" s="50"/>
      <c r="KEZ44" s="50"/>
      <c r="KFA44" s="50"/>
      <c r="KFB44" s="50"/>
      <c r="KFC44" s="50"/>
      <c r="KFD44" s="50"/>
      <c r="KFE44" s="50"/>
      <c r="KFF44" s="50"/>
      <c r="KFG44" s="50"/>
      <c r="KFH44" s="50"/>
      <c r="KFI44" s="50"/>
      <c r="KFJ44" s="50"/>
      <c r="KFK44" s="50"/>
      <c r="KFL44" s="50"/>
      <c r="KFM44" s="50"/>
      <c r="KFN44" s="50"/>
      <c r="KFO44" s="50"/>
      <c r="KFP44" s="50"/>
      <c r="KFQ44" s="50"/>
      <c r="KFR44" s="50"/>
      <c r="KFS44" s="50"/>
      <c r="KFT44" s="50"/>
      <c r="KFU44" s="50"/>
      <c r="KFV44" s="50"/>
      <c r="KFW44" s="50"/>
      <c r="KFX44" s="50"/>
      <c r="KFY44" s="50"/>
      <c r="KFZ44" s="50"/>
      <c r="KGA44" s="50"/>
      <c r="KGB44" s="50"/>
      <c r="KGC44" s="50"/>
      <c r="KGD44" s="50"/>
      <c r="KGE44" s="50"/>
      <c r="KGF44" s="50"/>
      <c r="KGG44" s="50"/>
      <c r="KGH44" s="50"/>
      <c r="KGI44" s="50"/>
      <c r="KGJ44" s="50"/>
      <c r="KGK44" s="50"/>
      <c r="KGL44" s="50"/>
      <c r="KGM44" s="50"/>
      <c r="KGN44" s="50"/>
      <c r="KGO44" s="50"/>
      <c r="KGP44" s="50"/>
      <c r="KGQ44" s="50"/>
      <c r="KGR44" s="50"/>
      <c r="KGS44" s="50"/>
      <c r="KGT44" s="50"/>
      <c r="KGU44" s="50"/>
      <c r="KGV44" s="50"/>
      <c r="KGW44" s="50"/>
      <c r="KGX44" s="50"/>
      <c r="KGY44" s="50"/>
      <c r="KGZ44" s="50"/>
      <c r="KHA44" s="50"/>
      <c r="KHB44" s="50"/>
      <c r="KHC44" s="50"/>
      <c r="KHD44" s="50"/>
      <c r="KHE44" s="50"/>
      <c r="KHF44" s="50"/>
      <c r="KHG44" s="50"/>
      <c r="KHH44" s="50"/>
      <c r="KHI44" s="50"/>
      <c r="KHJ44" s="50"/>
      <c r="KHK44" s="50"/>
      <c r="KHL44" s="50"/>
      <c r="KHM44" s="50"/>
      <c r="KHN44" s="50"/>
      <c r="KHO44" s="50"/>
      <c r="KHP44" s="50"/>
      <c r="KHQ44" s="50"/>
      <c r="KHR44" s="50"/>
      <c r="KHS44" s="50"/>
      <c r="KHT44" s="50"/>
      <c r="KHU44" s="50"/>
      <c r="KHV44" s="50"/>
      <c r="KHW44" s="50"/>
      <c r="KHX44" s="50"/>
      <c r="KHY44" s="50"/>
      <c r="KHZ44" s="50"/>
      <c r="KIA44" s="50"/>
      <c r="KIB44" s="50"/>
      <c r="KIC44" s="50"/>
      <c r="KID44" s="50"/>
      <c r="KIE44" s="50"/>
      <c r="KIF44" s="50"/>
      <c r="KIG44" s="50"/>
      <c r="KIH44" s="50"/>
      <c r="KII44" s="50"/>
      <c r="KIJ44" s="50"/>
      <c r="KIK44" s="50"/>
      <c r="KIL44" s="50"/>
      <c r="KIM44" s="50"/>
      <c r="KIN44" s="50"/>
      <c r="KIO44" s="50"/>
      <c r="KIP44" s="50"/>
      <c r="KIQ44" s="50"/>
      <c r="KIR44" s="50"/>
      <c r="KIS44" s="50"/>
      <c r="KIT44" s="50"/>
      <c r="KIU44" s="50"/>
      <c r="KIV44" s="50"/>
      <c r="KIW44" s="50"/>
      <c r="KIX44" s="50"/>
      <c r="KIY44" s="50"/>
      <c r="KIZ44" s="50"/>
      <c r="KJA44" s="50"/>
      <c r="KJB44" s="50"/>
      <c r="KJC44" s="50"/>
      <c r="KJD44" s="50"/>
      <c r="KJE44" s="50"/>
      <c r="KJF44" s="50"/>
      <c r="KJG44" s="50"/>
      <c r="KJH44" s="50"/>
      <c r="KJI44" s="50"/>
      <c r="KJJ44" s="50"/>
      <c r="KJK44" s="50"/>
      <c r="KJL44" s="50"/>
      <c r="KJM44" s="50"/>
      <c r="KJN44" s="50"/>
      <c r="KJO44" s="50"/>
      <c r="KJP44" s="50"/>
      <c r="KJQ44" s="50"/>
      <c r="KJR44" s="50"/>
      <c r="KJS44" s="50"/>
      <c r="KJT44" s="50"/>
      <c r="KJU44" s="50"/>
      <c r="KJV44" s="50"/>
      <c r="KJW44" s="50"/>
      <c r="KJX44" s="50"/>
      <c r="KJY44" s="50"/>
      <c r="KJZ44" s="50"/>
      <c r="KKA44" s="50"/>
      <c r="KKB44" s="50"/>
      <c r="KKC44" s="50"/>
      <c r="KKD44" s="50"/>
      <c r="KKE44" s="50"/>
      <c r="KKF44" s="50"/>
      <c r="KKG44" s="50"/>
      <c r="KKH44" s="50"/>
      <c r="KKI44" s="50"/>
      <c r="KKJ44" s="50"/>
      <c r="KKK44" s="50"/>
      <c r="KKL44" s="50"/>
      <c r="KKM44" s="50"/>
      <c r="KKN44" s="50"/>
      <c r="KKO44" s="50"/>
      <c r="KKP44" s="50"/>
      <c r="KKQ44" s="50"/>
      <c r="KKR44" s="50"/>
      <c r="KKS44" s="50"/>
      <c r="KKT44" s="50"/>
      <c r="KKU44" s="50"/>
      <c r="KKV44" s="50"/>
      <c r="KKW44" s="50"/>
      <c r="KKX44" s="50"/>
      <c r="KKY44" s="50"/>
      <c r="KKZ44" s="50"/>
      <c r="KLA44" s="50"/>
      <c r="KLB44" s="50"/>
      <c r="KLC44" s="50"/>
      <c r="KLD44" s="50"/>
      <c r="KLE44" s="50"/>
      <c r="KLF44" s="50"/>
      <c r="KLG44" s="50"/>
      <c r="KLH44" s="50"/>
      <c r="KLI44" s="50"/>
      <c r="KLJ44" s="50"/>
      <c r="KLK44" s="50"/>
      <c r="KLL44" s="50"/>
      <c r="KLM44" s="50"/>
      <c r="KLN44" s="50"/>
      <c r="KLO44" s="50"/>
      <c r="KLP44" s="50"/>
      <c r="KLQ44" s="50"/>
      <c r="KLR44" s="50"/>
      <c r="KLS44" s="50"/>
      <c r="KLT44" s="50"/>
      <c r="KLU44" s="50"/>
      <c r="KLV44" s="50"/>
      <c r="KLW44" s="50"/>
      <c r="KLX44" s="50"/>
      <c r="KLY44" s="50"/>
      <c r="KLZ44" s="50"/>
      <c r="KMA44" s="50"/>
      <c r="KMB44" s="50"/>
      <c r="KMC44" s="50"/>
      <c r="KMD44" s="50"/>
      <c r="KME44" s="50"/>
      <c r="KMF44" s="50"/>
      <c r="KMG44" s="50"/>
      <c r="KMH44" s="50"/>
      <c r="KMI44" s="50"/>
      <c r="KMJ44" s="50"/>
      <c r="KMK44" s="50"/>
      <c r="KML44" s="50"/>
      <c r="KMM44" s="50"/>
      <c r="KMN44" s="50"/>
      <c r="KMO44" s="50"/>
      <c r="KMP44" s="50"/>
      <c r="KMQ44" s="50"/>
      <c r="KMR44" s="50"/>
      <c r="KMS44" s="50"/>
      <c r="KMT44" s="50"/>
      <c r="KMU44" s="50"/>
      <c r="KMV44" s="50"/>
      <c r="KMW44" s="50"/>
      <c r="KMX44" s="50"/>
      <c r="KMY44" s="50"/>
      <c r="KMZ44" s="50"/>
      <c r="KNA44" s="50"/>
      <c r="KNB44" s="50"/>
      <c r="KNC44" s="50"/>
      <c r="KND44" s="50"/>
      <c r="KNE44" s="50"/>
      <c r="KNF44" s="50"/>
      <c r="KNG44" s="50"/>
      <c r="KNH44" s="50"/>
      <c r="KNI44" s="50"/>
      <c r="KNJ44" s="50"/>
      <c r="KNK44" s="50"/>
      <c r="KNL44" s="50"/>
      <c r="KNM44" s="50"/>
      <c r="KNN44" s="50"/>
      <c r="KNO44" s="50"/>
      <c r="KNP44" s="50"/>
      <c r="KNQ44" s="50"/>
      <c r="KNR44" s="50"/>
      <c r="KNS44" s="50"/>
      <c r="KNT44" s="50"/>
      <c r="KNU44" s="50"/>
      <c r="KNV44" s="50"/>
      <c r="KNW44" s="50"/>
      <c r="KNX44" s="50"/>
      <c r="KNY44" s="50"/>
      <c r="KNZ44" s="50"/>
      <c r="KOA44" s="50"/>
      <c r="KOB44" s="50"/>
      <c r="KOC44" s="50"/>
      <c r="KOD44" s="50"/>
      <c r="KOE44" s="50"/>
      <c r="KOF44" s="50"/>
      <c r="KOG44" s="50"/>
      <c r="KOH44" s="50"/>
      <c r="KOI44" s="50"/>
      <c r="KOJ44" s="50"/>
      <c r="KOK44" s="50"/>
      <c r="KOL44" s="50"/>
      <c r="KOM44" s="50"/>
      <c r="KON44" s="50"/>
      <c r="KOO44" s="50"/>
      <c r="KOP44" s="50"/>
      <c r="KOQ44" s="50"/>
      <c r="KOR44" s="50"/>
      <c r="KOS44" s="50"/>
      <c r="KOT44" s="50"/>
      <c r="KOU44" s="50"/>
      <c r="KOV44" s="50"/>
      <c r="KOW44" s="50"/>
      <c r="KOX44" s="50"/>
      <c r="KOY44" s="50"/>
      <c r="KOZ44" s="50"/>
      <c r="KPA44" s="50"/>
      <c r="KPB44" s="50"/>
      <c r="KPC44" s="50"/>
      <c r="KPD44" s="50"/>
      <c r="KPE44" s="50"/>
      <c r="KPF44" s="50"/>
      <c r="KPG44" s="50"/>
      <c r="KPH44" s="50"/>
      <c r="KPI44" s="50"/>
      <c r="KPJ44" s="50"/>
      <c r="KPK44" s="50"/>
      <c r="KPL44" s="50"/>
      <c r="KPM44" s="50"/>
      <c r="KPN44" s="50"/>
      <c r="KPO44" s="50"/>
      <c r="KPP44" s="50"/>
      <c r="KPQ44" s="50"/>
      <c r="KPR44" s="50"/>
      <c r="KPS44" s="50"/>
      <c r="KPT44" s="50"/>
      <c r="KPU44" s="50"/>
      <c r="KPV44" s="50"/>
      <c r="KPW44" s="50"/>
      <c r="KPX44" s="50"/>
      <c r="KPY44" s="50"/>
      <c r="KPZ44" s="50"/>
      <c r="KQA44" s="50"/>
      <c r="KQB44" s="50"/>
      <c r="KQC44" s="50"/>
      <c r="KQD44" s="50"/>
      <c r="KQE44" s="50"/>
      <c r="KQF44" s="50"/>
      <c r="KQG44" s="50"/>
      <c r="KQH44" s="50"/>
      <c r="KQI44" s="50"/>
      <c r="KQJ44" s="50"/>
      <c r="KQK44" s="50"/>
      <c r="KQL44" s="50"/>
      <c r="KQM44" s="50"/>
      <c r="KQN44" s="50"/>
      <c r="KQO44" s="50"/>
      <c r="KQP44" s="50"/>
      <c r="KQQ44" s="50"/>
      <c r="KQR44" s="50"/>
      <c r="KQS44" s="50"/>
      <c r="KQT44" s="50"/>
      <c r="KQU44" s="50"/>
      <c r="KQV44" s="50"/>
      <c r="KQW44" s="50"/>
      <c r="KQX44" s="50"/>
      <c r="KQY44" s="50"/>
      <c r="KQZ44" s="50"/>
      <c r="KRA44" s="50"/>
      <c r="KRB44" s="50"/>
      <c r="KRC44" s="50"/>
      <c r="KRD44" s="50"/>
      <c r="KRE44" s="50"/>
      <c r="KRF44" s="50"/>
      <c r="KRG44" s="50"/>
      <c r="KRH44" s="50"/>
      <c r="KRI44" s="50"/>
      <c r="KRJ44" s="50"/>
      <c r="KRK44" s="50"/>
      <c r="KRL44" s="50"/>
      <c r="KRM44" s="50"/>
      <c r="KRN44" s="50"/>
      <c r="KRO44" s="50"/>
      <c r="KRP44" s="50"/>
      <c r="KRQ44" s="50"/>
      <c r="KRR44" s="50"/>
      <c r="KRS44" s="50"/>
      <c r="KRT44" s="50"/>
      <c r="KRU44" s="50"/>
      <c r="KRV44" s="50"/>
      <c r="KRW44" s="50"/>
      <c r="KRX44" s="50"/>
      <c r="KRY44" s="50"/>
      <c r="KRZ44" s="50"/>
      <c r="KSA44" s="50"/>
      <c r="KSB44" s="50"/>
      <c r="KSC44" s="50"/>
      <c r="KSD44" s="50"/>
      <c r="KSE44" s="50"/>
      <c r="KSF44" s="50"/>
      <c r="KSG44" s="50"/>
      <c r="KSH44" s="50"/>
      <c r="KSI44" s="50"/>
      <c r="KSJ44" s="50"/>
      <c r="KSK44" s="50"/>
      <c r="KSL44" s="50"/>
      <c r="KSM44" s="50"/>
      <c r="KSN44" s="50"/>
      <c r="KSO44" s="50"/>
      <c r="KSP44" s="50"/>
      <c r="KSQ44" s="50"/>
      <c r="KSR44" s="50"/>
      <c r="KSS44" s="50"/>
      <c r="KST44" s="50"/>
      <c r="KSU44" s="50"/>
      <c r="KSV44" s="50"/>
      <c r="KSW44" s="50"/>
      <c r="KSX44" s="50"/>
      <c r="KSY44" s="50"/>
      <c r="KSZ44" s="50"/>
      <c r="KTA44" s="50"/>
      <c r="KTB44" s="50"/>
      <c r="KTC44" s="50"/>
      <c r="KTD44" s="50"/>
      <c r="KTE44" s="50"/>
      <c r="KTF44" s="50"/>
      <c r="KTG44" s="50"/>
      <c r="KTH44" s="50"/>
      <c r="KTI44" s="50"/>
      <c r="KTJ44" s="50"/>
      <c r="KTK44" s="50"/>
      <c r="KTL44" s="50"/>
      <c r="KTM44" s="50"/>
      <c r="KTN44" s="50"/>
      <c r="KTO44" s="50"/>
      <c r="KTP44" s="50"/>
      <c r="KTQ44" s="50"/>
      <c r="KTR44" s="50"/>
      <c r="KTS44" s="50"/>
      <c r="KTT44" s="50"/>
      <c r="KTU44" s="50"/>
      <c r="KTV44" s="50"/>
      <c r="KTW44" s="50"/>
      <c r="KTX44" s="50"/>
      <c r="KTY44" s="50"/>
      <c r="KTZ44" s="50"/>
      <c r="KUA44" s="50"/>
      <c r="KUB44" s="50"/>
      <c r="KUC44" s="50"/>
      <c r="KUD44" s="50"/>
      <c r="KUE44" s="50"/>
      <c r="KUF44" s="50"/>
      <c r="KUG44" s="50"/>
      <c r="KUH44" s="50"/>
      <c r="KUI44" s="50"/>
      <c r="KUJ44" s="50"/>
      <c r="KUK44" s="50"/>
      <c r="KUL44" s="50"/>
      <c r="KUM44" s="50"/>
      <c r="KUN44" s="50"/>
      <c r="KUO44" s="50"/>
      <c r="KUP44" s="50"/>
      <c r="KUQ44" s="50"/>
      <c r="KUR44" s="50"/>
      <c r="KUS44" s="50"/>
      <c r="KUT44" s="50"/>
      <c r="KUU44" s="50"/>
      <c r="KUV44" s="50"/>
      <c r="KUW44" s="50"/>
      <c r="KUX44" s="50"/>
      <c r="KUY44" s="50"/>
      <c r="KUZ44" s="50"/>
      <c r="KVA44" s="50"/>
      <c r="KVB44" s="50"/>
      <c r="KVC44" s="50"/>
      <c r="KVD44" s="50"/>
      <c r="KVE44" s="50"/>
      <c r="KVF44" s="50"/>
      <c r="KVG44" s="50"/>
      <c r="KVH44" s="50"/>
      <c r="KVI44" s="50"/>
      <c r="KVJ44" s="50"/>
      <c r="KVK44" s="50"/>
      <c r="KVL44" s="50"/>
      <c r="KVM44" s="50"/>
      <c r="KVN44" s="50"/>
      <c r="KVO44" s="50"/>
      <c r="KVP44" s="50"/>
      <c r="KVQ44" s="50"/>
      <c r="KVR44" s="50"/>
      <c r="KVS44" s="50"/>
      <c r="KVT44" s="50"/>
      <c r="KVU44" s="50"/>
      <c r="KVV44" s="50"/>
      <c r="KVW44" s="50"/>
      <c r="KVX44" s="50"/>
      <c r="KVY44" s="50"/>
      <c r="KVZ44" s="50"/>
      <c r="KWA44" s="50"/>
      <c r="KWB44" s="50"/>
      <c r="KWC44" s="50"/>
      <c r="KWD44" s="50"/>
      <c r="KWE44" s="50"/>
      <c r="KWF44" s="50"/>
      <c r="KWG44" s="50"/>
      <c r="KWH44" s="50"/>
      <c r="KWI44" s="50"/>
      <c r="KWJ44" s="50"/>
      <c r="KWK44" s="50"/>
      <c r="KWL44" s="50"/>
      <c r="KWM44" s="50"/>
      <c r="KWN44" s="50"/>
      <c r="KWO44" s="50"/>
      <c r="KWP44" s="50"/>
      <c r="KWQ44" s="50"/>
      <c r="KWR44" s="50"/>
      <c r="KWS44" s="50"/>
      <c r="KWT44" s="50"/>
      <c r="KWU44" s="50"/>
      <c r="KWV44" s="50"/>
      <c r="KWW44" s="50"/>
      <c r="KWX44" s="50"/>
      <c r="KWY44" s="50"/>
      <c r="KWZ44" s="50"/>
      <c r="KXA44" s="50"/>
      <c r="KXB44" s="50"/>
      <c r="KXC44" s="50"/>
      <c r="KXD44" s="50"/>
      <c r="KXE44" s="50"/>
      <c r="KXF44" s="50"/>
      <c r="KXG44" s="50"/>
      <c r="KXH44" s="50"/>
      <c r="KXI44" s="50"/>
      <c r="KXJ44" s="50"/>
      <c r="KXK44" s="50"/>
      <c r="KXL44" s="50"/>
      <c r="KXM44" s="50"/>
      <c r="KXN44" s="50"/>
      <c r="KXO44" s="50"/>
      <c r="KXP44" s="50"/>
      <c r="KXQ44" s="50"/>
      <c r="KXR44" s="50"/>
      <c r="KXS44" s="50"/>
      <c r="KXT44" s="50"/>
      <c r="KXU44" s="50"/>
      <c r="KXV44" s="50"/>
      <c r="KXW44" s="50"/>
      <c r="KXX44" s="50"/>
      <c r="KXY44" s="50"/>
      <c r="KXZ44" s="50"/>
      <c r="KYA44" s="50"/>
      <c r="KYB44" s="50"/>
      <c r="KYC44" s="50"/>
      <c r="KYD44" s="50"/>
      <c r="KYE44" s="50"/>
      <c r="KYF44" s="50"/>
      <c r="KYG44" s="50"/>
      <c r="KYH44" s="50"/>
      <c r="KYI44" s="50"/>
      <c r="KYJ44" s="50"/>
      <c r="KYK44" s="50"/>
      <c r="KYL44" s="50"/>
      <c r="KYM44" s="50"/>
      <c r="KYN44" s="50"/>
      <c r="KYO44" s="50"/>
      <c r="KYP44" s="50"/>
      <c r="KYQ44" s="50"/>
      <c r="KYR44" s="50"/>
      <c r="KYS44" s="50"/>
      <c r="KYT44" s="50"/>
      <c r="KYU44" s="50"/>
      <c r="KYV44" s="50"/>
      <c r="KYW44" s="50"/>
      <c r="KYX44" s="50"/>
      <c r="KYY44" s="50"/>
      <c r="KYZ44" s="50"/>
      <c r="KZA44" s="50"/>
      <c r="KZB44" s="50"/>
      <c r="KZC44" s="50"/>
      <c r="KZD44" s="50"/>
      <c r="KZE44" s="50"/>
      <c r="KZF44" s="50"/>
      <c r="KZG44" s="50"/>
      <c r="KZH44" s="50"/>
      <c r="KZI44" s="50"/>
      <c r="KZJ44" s="50"/>
      <c r="KZK44" s="50"/>
      <c r="KZL44" s="50"/>
      <c r="KZM44" s="50"/>
      <c r="KZN44" s="50"/>
      <c r="KZO44" s="50"/>
      <c r="KZP44" s="50"/>
      <c r="KZQ44" s="50"/>
      <c r="KZR44" s="50"/>
      <c r="KZS44" s="50"/>
      <c r="KZT44" s="50"/>
      <c r="KZU44" s="50"/>
      <c r="KZV44" s="50"/>
      <c r="KZW44" s="50"/>
      <c r="KZX44" s="50"/>
      <c r="KZY44" s="50"/>
      <c r="KZZ44" s="50"/>
      <c r="LAA44" s="50"/>
      <c r="LAB44" s="50"/>
      <c r="LAC44" s="50"/>
      <c r="LAD44" s="50"/>
      <c r="LAE44" s="50"/>
      <c r="LAF44" s="50"/>
      <c r="LAG44" s="50"/>
      <c r="LAH44" s="50"/>
      <c r="LAI44" s="50"/>
      <c r="LAJ44" s="50"/>
      <c r="LAK44" s="50"/>
      <c r="LAL44" s="50"/>
      <c r="LAM44" s="50"/>
      <c r="LAN44" s="50"/>
      <c r="LAO44" s="50"/>
      <c r="LAP44" s="50"/>
      <c r="LAQ44" s="50"/>
      <c r="LAR44" s="50"/>
      <c r="LAS44" s="50"/>
      <c r="LAT44" s="50"/>
      <c r="LAU44" s="50"/>
      <c r="LAV44" s="50"/>
      <c r="LAW44" s="50"/>
      <c r="LAX44" s="50"/>
      <c r="LAY44" s="50"/>
      <c r="LAZ44" s="50"/>
      <c r="LBA44" s="50"/>
      <c r="LBB44" s="50"/>
      <c r="LBC44" s="50"/>
      <c r="LBD44" s="50"/>
      <c r="LBE44" s="50"/>
      <c r="LBF44" s="50"/>
      <c r="LBG44" s="50"/>
      <c r="LBH44" s="50"/>
      <c r="LBI44" s="50"/>
      <c r="LBJ44" s="50"/>
      <c r="LBK44" s="50"/>
      <c r="LBL44" s="50"/>
      <c r="LBM44" s="50"/>
      <c r="LBN44" s="50"/>
      <c r="LBO44" s="50"/>
      <c r="LBP44" s="50"/>
      <c r="LBQ44" s="50"/>
      <c r="LBR44" s="50"/>
      <c r="LBS44" s="50"/>
      <c r="LBT44" s="50"/>
      <c r="LBU44" s="50"/>
      <c r="LBV44" s="50"/>
      <c r="LBW44" s="50"/>
      <c r="LBX44" s="50"/>
      <c r="LBY44" s="50"/>
      <c r="LBZ44" s="50"/>
      <c r="LCA44" s="50"/>
      <c r="LCB44" s="50"/>
      <c r="LCC44" s="50"/>
      <c r="LCD44" s="50"/>
      <c r="LCE44" s="50"/>
      <c r="LCF44" s="50"/>
      <c r="LCG44" s="50"/>
      <c r="LCH44" s="50"/>
      <c r="LCI44" s="50"/>
      <c r="LCJ44" s="50"/>
      <c r="LCK44" s="50"/>
      <c r="LCL44" s="50"/>
      <c r="LCM44" s="50"/>
      <c r="LCN44" s="50"/>
      <c r="LCO44" s="50"/>
      <c r="LCP44" s="50"/>
      <c r="LCQ44" s="50"/>
      <c r="LCR44" s="50"/>
      <c r="LCS44" s="50"/>
      <c r="LCT44" s="50"/>
      <c r="LCU44" s="50"/>
      <c r="LCV44" s="50"/>
      <c r="LCW44" s="50"/>
      <c r="LCX44" s="50"/>
      <c r="LCY44" s="50"/>
      <c r="LCZ44" s="50"/>
      <c r="LDA44" s="50"/>
      <c r="LDB44" s="50"/>
      <c r="LDC44" s="50"/>
      <c r="LDD44" s="50"/>
      <c r="LDE44" s="50"/>
      <c r="LDF44" s="50"/>
      <c r="LDG44" s="50"/>
      <c r="LDH44" s="50"/>
      <c r="LDI44" s="50"/>
      <c r="LDJ44" s="50"/>
      <c r="LDK44" s="50"/>
      <c r="LDL44" s="50"/>
      <c r="LDM44" s="50"/>
      <c r="LDN44" s="50"/>
      <c r="LDO44" s="50"/>
      <c r="LDP44" s="50"/>
      <c r="LDQ44" s="50"/>
      <c r="LDR44" s="50"/>
      <c r="LDS44" s="50"/>
      <c r="LDT44" s="50"/>
      <c r="LDU44" s="50"/>
      <c r="LDV44" s="50"/>
      <c r="LDW44" s="50"/>
      <c r="LDX44" s="50"/>
      <c r="LDY44" s="50"/>
      <c r="LDZ44" s="50"/>
      <c r="LEA44" s="50"/>
      <c r="LEB44" s="50"/>
      <c r="LEC44" s="50"/>
      <c r="LED44" s="50"/>
      <c r="LEE44" s="50"/>
      <c r="LEF44" s="50"/>
      <c r="LEG44" s="50"/>
      <c r="LEH44" s="50"/>
      <c r="LEI44" s="50"/>
      <c r="LEJ44" s="50"/>
      <c r="LEK44" s="50"/>
      <c r="LEL44" s="50"/>
      <c r="LEM44" s="50"/>
      <c r="LEN44" s="50"/>
      <c r="LEO44" s="50"/>
      <c r="LEP44" s="50"/>
      <c r="LEQ44" s="50"/>
      <c r="LER44" s="50"/>
      <c r="LES44" s="50"/>
      <c r="LET44" s="50"/>
      <c r="LEU44" s="50"/>
      <c r="LEV44" s="50"/>
      <c r="LEW44" s="50"/>
      <c r="LEX44" s="50"/>
      <c r="LEY44" s="50"/>
      <c r="LEZ44" s="50"/>
      <c r="LFA44" s="50"/>
      <c r="LFB44" s="50"/>
      <c r="LFC44" s="50"/>
      <c r="LFD44" s="50"/>
      <c r="LFE44" s="50"/>
      <c r="LFF44" s="50"/>
      <c r="LFG44" s="50"/>
      <c r="LFH44" s="50"/>
      <c r="LFI44" s="50"/>
      <c r="LFJ44" s="50"/>
      <c r="LFK44" s="50"/>
      <c r="LFL44" s="50"/>
      <c r="LFM44" s="50"/>
      <c r="LFN44" s="50"/>
      <c r="LFO44" s="50"/>
      <c r="LFP44" s="50"/>
      <c r="LFQ44" s="50"/>
      <c r="LFR44" s="50"/>
      <c r="LFS44" s="50"/>
      <c r="LFT44" s="50"/>
      <c r="LFU44" s="50"/>
      <c r="LFV44" s="50"/>
      <c r="LFW44" s="50"/>
      <c r="LFX44" s="50"/>
      <c r="LFY44" s="50"/>
      <c r="LFZ44" s="50"/>
      <c r="LGA44" s="50"/>
      <c r="LGB44" s="50"/>
      <c r="LGC44" s="50"/>
      <c r="LGD44" s="50"/>
      <c r="LGE44" s="50"/>
      <c r="LGF44" s="50"/>
      <c r="LGG44" s="50"/>
      <c r="LGH44" s="50"/>
      <c r="LGI44" s="50"/>
      <c r="LGJ44" s="50"/>
      <c r="LGK44" s="50"/>
      <c r="LGL44" s="50"/>
      <c r="LGM44" s="50"/>
      <c r="LGN44" s="50"/>
      <c r="LGO44" s="50"/>
      <c r="LGP44" s="50"/>
      <c r="LGQ44" s="50"/>
      <c r="LGR44" s="50"/>
      <c r="LGS44" s="50"/>
      <c r="LGT44" s="50"/>
      <c r="LGU44" s="50"/>
      <c r="LGV44" s="50"/>
      <c r="LGW44" s="50"/>
      <c r="LGX44" s="50"/>
      <c r="LGY44" s="50"/>
      <c r="LGZ44" s="50"/>
      <c r="LHA44" s="50"/>
      <c r="LHB44" s="50"/>
      <c r="LHC44" s="50"/>
      <c r="LHD44" s="50"/>
      <c r="LHE44" s="50"/>
      <c r="LHF44" s="50"/>
      <c r="LHG44" s="50"/>
      <c r="LHH44" s="50"/>
      <c r="LHI44" s="50"/>
      <c r="LHJ44" s="50"/>
      <c r="LHK44" s="50"/>
      <c r="LHL44" s="50"/>
      <c r="LHM44" s="50"/>
      <c r="LHN44" s="50"/>
      <c r="LHO44" s="50"/>
      <c r="LHP44" s="50"/>
      <c r="LHQ44" s="50"/>
      <c r="LHR44" s="50"/>
      <c r="LHS44" s="50"/>
      <c r="LHT44" s="50"/>
      <c r="LHU44" s="50"/>
      <c r="LHV44" s="50"/>
      <c r="LHW44" s="50"/>
      <c r="LHX44" s="50"/>
      <c r="LHY44" s="50"/>
      <c r="LHZ44" s="50"/>
      <c r="LIA44" s="50"/>
      <c r="LIB44" s="50"/>
      <c r="LIC44" s="50"/>
      <c r="LID44" s="50"/>
      <c r="LIE44" s="50"/>
      <c r="LIF44" s="50"/>
      <c r="LIG44" s="50"/>
      <c r="LIH44" s="50"/>
      <c r="LII44" s="50"/>
      <c r="LIJ44" s="50"/>
      <c r="LIK44" s="50"/>
      <c r="LIL44" s="50"/>
      <c r="LIM44" s="50"/>
      <c r="LIN44" s="50"/>
      <c r="LIO44" s="50"/>
      <c r="LIP44" s="50"/>
      <c r="LIQ44" s="50"/>
      <c r="LIR44" s="50"/>
      <c r="LIS44" s="50"/>
      <c r="LIT44" s="50"/>
      <c r="LIU44" s="50"/>
      <c r="LIV44" s="50"/>
      <c r="LIW44" s="50"/>
      <c r="LIX44" s="50"/>
      <c r="LIY44" s="50"/>
      <c r="LIZ44" s="50"/>
      <c r="LJA44" s="50"/>
      <c r="LJB44" s="50"/>
      <c r="LJC44" s="50"/>
      <c r="LJD44" s="50"/>
      <c r="LJE44" s="50"/>
      <c r="LJF44" s="50"/>
      <c r="LJG44" s="50"/>
      <c r="LJH44" s="50"/>
      <c r="LJI44" s="50"/>
      <c r="LJJ44" s="50"/>
      <c r="LJK44" s="50"/>
      <c r="LJL44" s="50"/>
      <c r="LJM44" s="50"/>
      <c r="LJN44" s="50"/>
      <c r="LJO44" s="50"/>
      <c r="LJP44" s="50"/>
      <c r="LJQ44" s="50"/>
      <c r="LJR44" s="50"/>
      <c r="LJS44" s="50"/>
      <c r="LJT44" s="50"/>
      <c r="LJU44" s="50"/>
      <c r="LJV44" s="50"/>
      <c r="LJW44" s="50"/>
      <c r="LJX44" s="50"/>
      <c r="LJY44" s="50"/>
      <c r="LJZ44" s="50"/>
      <c r="LKA44" s="50"/>
      <c r="LKB44" s="50"/>
      <c r="LKC44" s="50"/>
      <c r="LKD44" s="50"/>
      <c r="LKE44" s="50"/>
      <c r="LKF44" s="50"/>
      <c r="LKG44" s="50"/>
      <c r="LKH44" s="50"/>
      <c r="LKI44" s="50"/>
      <c r="LKJ44" s="50"/>
      <c r="LKK44" s="50"/>
      <c r="LKL44" s="50"/>
      <c r="LKM44" s="50"/>
      <c r="LKN44" s="50"/>
      <c r="LKO44" s="50"/>
      <c r="LKP44" s="50"/>
      <c r="LKQ44" s="50"/>
      <c r="LKR44" s="50"/>
      <c r="LKS44" s="50"/>
      <c r="LKT44" s="50"/>
      <c r="LKU44" s="50"/>
      <c r="LKV44" s="50"/>
      <c r="LKW44" s="50"/>
      <c r="LKX44" s="50"/>
      <c r="LKY44" s="50"/>
      <c r="LKZ44" s="50"/>
      <c r="LLA44" s="50"/>
      <c r="LLB44" s="50"/>
      <c r="LLC44" s="50"/>
      <c r="LLD44" s="50"/>
      <c r="LLE44" s="50"/>
      <c r="LLF44" s="50"/>
      <c r="LLG44" s="50"/>
      <c r="LLH44" s="50"/>
      <c r="LLI44" s="50"/>
      <c r="LLJ44" s="50"/>
      <c r="LLK44" s="50"/>
      <c r="LLL44" s="50"/>
      <c r="LLM44" s="50"/>
      <c r="LLN44" s="50"/>
      <c r="LLO44" s="50"/>
      <c r="LLP44" s="50"/>
      <c r="LLQ44" s="50"/>
      <c r="LLR44" s="50"/>
      <c r="LLS44" s="50"/>
      <c r="LLT44" s="50"/>
      <c r="LLU44" s="50"/>
      <c r="LLV44" s="50"/>
      <c r="LLW44" s="50"/>
      <c r="LLX44" s="50"/>
      <c r="LLY44" s="50"/>
      <c r="LLZ44" s="50"/>
      <c r="LMA44" s="50"/>
      <c r="LMB44" s="50"/>
      <c r="LMC44" s="50"/>
      <c r="LMD44" s="50"/>
      <c r="LME44" s="50"/>
      <c r="LMF44" s="50"/>
      <c r="LMG44" s="50"/>
      <c r="LMH44" s="50"/>
      <c r="LMI44" s="50"/>
      <c r="LMJ44" s="50"/>
      <c r="LMK44" s="50"/>
      <c r="LML44" s="50"/>
      <c r="LMM44" s="50"/>
      <c r="LMN44" s="50"/>
      <c r="LMO44" s="50"/>
      <c r="LMP44" s="50"/>
      <c r="LMQ44" s="50"/>
      <c r="LMR44" s="50"/>
      <c r="LMS44" s="50"/>
      <c r="LMT44" s="50"/>
      <c r="LMU44" s="50"/>
      <c r="LMV44" s="50"/>
      <c r="LMW44" s="50"/>
      <c r="LMX44" s="50"/>
      <c r="LMY44" s="50"/>
      <c r="LMZ44" s="50"/>
      <c r="LNA44" s="50"/>
      <c r="LNB44" s="50"/>
      <c r="LNC44" s="50"/>
      <c r="LND44" s="50"/>
      <c r="LNE44" s="50"/>
      <c r="LNF44" s="50"/>
      <c r="LNG44" s="50"/>
      <c r="LNH44" s="50"/>
      <c r="LNI44" s="50"/>
      <c r="LNJ44" s="50"/>
      <c r="LNK44" s="50"/>
      <c r="LNL44" s="50"/>
      <c r="LNM44" s="50"/>
      <c r="LNN44" s="50"/>
      <c r="LNO44" s="50"/>
      <c r="LNP44" s="50"/>
      <c r="LNQ44" s="50"/>
      <c r="LNR44" s="50"/>
      <c r="LNS44" s="50"/>
      <c r="LNT44" s="50"/>
      <c r="LNU44" s="50"/>
      <c r="LNV44" s="50"/>
      <c r="LNW44" s="50"/>
      <c r="LNX44" s="50"/>
      <c r="LNY44" s="50"/>
      <c r="LNZ44" s="50"/>
      <c r="LOA44" s="50"/>
      <c r="LOB44" s="50"/>
      <c r="LOC44" s="50"/>
      <c r="LOD44" s="50"/>
      <c r="LOE44" s="50"/>
      <c r="LOF44" s="50"/>
      <c r="LOG44" s="50"/>
      <c r="LOH44" s="50"/>
      <c r="LOI44" s="50"/>
      <c r="LOJ44" s="50"/>
      <c r="LOK44" s="50"/>
      <c r="LOL44" s="50"/>
      <c r="LOM44" s="50"/>
      <c r="LON44" s="50"/>
      <c r="LOO44" s="50"/>
      <c r="LOP44" s="50"/>
      <c r="LOQ44" s="50"/>
      <c r="LOR44" s="50"/>
      <c r="LOS44" s="50"/>
      <c r="LOT44" s="50"/>
      <c r="LOU44" s="50"/>
      <c r="LOV44" s="50"/>
      <c r="LOW44" s="50"/>
      <c r="LOX44" s="50"/>
      <c r="LOY44" s="50"/>
      <c r="LOZ44" s="50"/>
      <c r="LPA44" s="50"/>
      <c r="LPB44" s="50"/>
      <c r="LPC44" s="50"/>
      <c r="LPD44" s="50"/>
      <c r="LPE44" s="50"/>
      <c r="LPF44" s="50"/>
      <c r="LPG44" s="50"/>
      <c r="LPH44" s="50"/>
      <c r="LPI44" s="50"/>
      <c r="LPJ44" s="50"/>
      <c r="LPK44" s="50"/>
      <c r="LPL44" s="50"/>
      <c r="LPM44" s="50"/>
      <c r="LPN44" s="50"/>
      <c r="LPO44" s="50"/>
      <c r="LPP44" s="50"/>
      <c r="LPQ44" s="50"/>
      <c r="LPR44" s="50"/>
      <c r="LPS44" s="50"/>
      <c r="LPT44" s="50"/>
      <c r="LPU44" s="50"/>
      <c r="LPV44" s="50"/>
      <c r="LPW44" s="50"/>
      <c r="LPX44" s="50"/>
      <c r="LPY44" s="50"/>
      <c r="LPZ44" s="50"/>
      <c r="LQA44" s="50"/>
      <c r="LQB44" s="50"/>
      <c r="LQC44" s="50"/>
      <c r="LQD44" s="50"/>
      <c r="LQE44" s="50"/>
      <c r="LQF44" s="50"/>
      <c r="LQG44" s="50"/>
      <c r="LQH44" s="50"/>
      <c r="LQI44" s="50"/>
      <c r="LQJ44" s="50"/>
      <c r="LQK44" s="50"/>
      <c r="LQL44" s="50"/>
      <c r="LQM44" s="50"/>
      <c r="LQN44" s="50"/>
      <c r="LQO44" s="50"/>
      <c r="LQP44" s="50"/>
      <c r="LQQ44" s="50"/>
      <c r="LQR44" s="50"/>
      <c r="LQS44" s="50"/>
      <c r="LQT44" s="50"/>
      <c r="LQU44" s="50"/>
      <c r="LQV44" s="50"/>
      <c r="LQW44" s="50"/>
      <c r="LQX44" s="50"/>
      <c r="LQY44" s="50"/>
      <c r="LQZ44" s="50"/>
      <c r="LRA44" s="50"/>
      <c r="LRB44" s="50"/>
      <c r="LRC44" s="50"/>
      <c r="LRD44" s="50"/>
      <c r="LRE44" s="50"/>
      <c r="LRF44" s="50"/>
      <c r="LRG44" s="50"/>
      <c r="LRH44" s="50"/>
      <c r="LRI44" s="50"/>
      <c r="LRJ44" s="50"/>
      <c r="LRK44" s="50"/>
      <c r="LRL44" s="50"/>
      <c r="LRM44" s="50"/>
      <c r="LRN44" s="50"/>
      <c r="LRO44" s="50"/>
      <c r="LRP44" s="50"/>
      <c r="LRQ44" s="50"/>
      <c r="LRR44" s="50"/>
      <c r="LRS44" s="50"/>
      <c r="LRT44" s="50"/>
      <c r="LRU44" s="50"/>
      <c r="LRV44" s="50"/>
      <c r="LRW44" s="50"/>
      <c r="LRX44" s="50"/>
      <c r="LRY44" s="50"/>
      <c r="LRZ44" s="50"/>
      <c r="LSA44" s="50"/>
      <c r="LSB44" s="50"/>
      <c r="LSC44" s="50"/>
      <c r="LSD44" s="50"/>
      <c r="LSE44" s="50"/>
      <c r="LSF44" s="50"/>
      <c r="LSG44" s="50"/>
      <c r="LSH44" s="50"/>
      <c r="LSI44" s="50"/>
      <c r="LSJ44" s="50"/>
      <c r="LSK44" s="50"/>
      <c r="LSL44" s="50"/>
      <c r="LSM44" s="50"/>
      <c r="LSN44" s="50"/>
      <c r="LSO44" s="50"/>
      <c r="LSP44" s="50"/>
      <c r="LSQ44" s="50"/>
      <c r="LSR44" s="50"/>
      <c r="LSS44" s="50"/>
      <c r="LST44" s="50"/>
      <c r="LSU44" s="50"/>
      <c r="LSV44" s="50"/>
      <c r="LSW44" s="50"/>
      <c r="LSX44" s="50"/>
      <c r="LSY44" s="50"/>
      <c r="LSZ44" s="50"/>
      <c r="LTA44" s="50"/>
      <c r="LTB44" s="50"/>
      <c r="LTC44" s="50"/>
      <c r="LTD44" s="50"/>
      <c r="LTE44" s="50"/>
      <c r="LTF44" s="50"/>
      <c r="LTG44" s="50"/>
      <c r="LTH44" s="50"/>
      <c r="LTI44" s="50"/>
      <c r="LTJ44" s="50"/>
      <c r="LTK44" s="50"/>
      <c r="LTL44" s="50"/>
      <c r="LTM44" s="50"/>
      <c r="LTN44" s="50"/>
      <c r="LTO44" s="50"/>
      <c r="LTP44" s="50"/>
      <c r="LTQ44" s="50"/>
      <c r="LTR44" s="50"/>
      <c r="LTS44" s="50"/>
      <c r="LTT44" s="50"/>
      <c r="LTU44" s="50"/>
      <c r="LTV44" s="50"/>
      <c r="LTW44" s="50"/>
      <c r="LTX44" s="50"/>
      <c r="LTY44" s="50"/>
      <c r="LTZ44" s="50"/>
      <c r="LUA44" s="50"/>
      <c r="LUB44" s="50"/>
      <c r="LUC44" s="50"/>
      <c r="LUD44" s="50"/>
      <c r="LUE44" s="50"/>
      <c r="LUF44" s="50"/>
      <c r="LUG44" s="50"/>
      <c r="LUH44" s="50"/>
      <c r="LUI44" s="50"/>
      <c r="LUJ44" s="50"/>
      <c r="LUK44" s="50"/>
      <c r="LUL44" s="50"/>
      <c r="LUM44" s="50"/>
      <c r="LUN44" s="50"/>
      <c r="LUO44" s="50"/>
      <c r="LUP44" s="50"/>
      <c r="LUQ44" s="50"/>
      <c r="LUR44" s="50"/>
      <c r="LUS44" s="50"/>
      <c r="LUT44" s="50"/>
      <c r="LUU44" s="50"/>
      <c r="LUV44" s="50"/>
      <c r="LUW44" s="50"/>
      <c r="LUX44" s="50"/>
      <c r="LUY44" s="50"/>
      <c r="LUZ44" s="50"/>
      <c r="LVA44" s="50"/>
      <c r="LVB44" s="50"/>
      <c r="LVC44" s="50"/>
      <c r="LVD44" s="50"/>
      <c r="LVE44" s="50"/>
      <c r="LVF44" s="50"/>
      <c r="LVG44" s="50"/>
      <c r="LVH44" s="50"/>
      <c r="LVI44" s="50"/>
      <c r="LVJ44" s="50"/>
      <c r="LVK44" s="50"/>
      <c r="LVL44" s="50"/>
      <c r="LVM44" s="50"/>
      <c r="LVN44" s="50"/>
      <c r="LVO44" s="50"/>
      <c r="LVP44" s="50"/>
      <c r="LVQ44" s="50"/>
      <c r="LVR44" s="50"/>
      <c r="LVS44" s="50"/>
      <c r="LVT44" s="50"/>
      <c r="LVU44" s="50"/>
      <c r="LVV44" s="50"/>
      <c r="LVW44" s="50"/>
      <c r="LVX44" s="50"/>
      <c r="LVY44" s="50"/>
      <c r="LVZ44" s="50"/>
      <c r="LWA44" s="50"/>
      <c r="LWB44" s="50"/>
      <c r="LWC44" s="50"/>
      <c r="LWD44" s="50"/>
      <c r="LWE44" s="50"/>
      <c r="LWF44" s="50"/>
      <c r="LWG44" s="50"/>
      <c r="LWH44" s="50"/>
      <c r="LWI44" s="50"/>
      <c r="LWJ44" s="50"/>
      <c r="LWK44" s="50"/>
      <c r="LWL44" s="50"/>
      <c r="LWM44" s="50"/>
      <c r="LWN44" s="50"/>
      <c r="LWO44" s="50"/>
      <c r="LWP44" s="50"/>
      <c r="LWQ44" s="50"/>
      <c r="LWR44" s="50"/>
      <c r="LWS44" s="50"/>
      <c r="LWT44" s="50"/>
      <c r="LWU44" s="50"/>
      <c r="LWV44" s="50"/>
      <c r="LWW44" s="50"/>
      <c r="LWX44" s="50"/>
      <c r="LWY44" s="50"/>
      <c r="LWZ44" s="50"/>
      <c r="LXA44" s="50"/>
      <c r="LXB44" s="50"/>
      <c r="LXC44" s="50"/>
      <c r="LXD44" s="50"/>
      <c r="LXE44" s="50"/>
      <c r="LXF44" s="50"/>
      <c r="LXG44" s="50"/>
      <c r="LXH44" s="50"/>
      <c r="LXI44" s="50"/>
      <c r="LXJ44" s="50"/>
      <c r="LXK44" s="50"/>
      <c r="LXL44" s="50"/>
      <c r="LXM44" s="50"/>
      <c r="LXN44" s="50"/>
      <c r="LXO44" s="50"/>
      <c r="LXP44" s="50"/>
      <c r="LXQ44" s="50"/>
      <c r="LXR44" s="50"/>
      <c r="LXS44" s="50"/>
      <c r="LXT44" s="50"/>
      <c r="LXU44" s="50"/>
      <c r="LXV44" s="50"/>
      <c r="LXW44" s="50"/>
      <c r="LXX44" s="50"/>
      <c r="LXY44" s="50"/>
      <c r="LXZ44" s="50"/>
      <c r="LYA44" s="50"/>
      <c r="LYB44" s="50"/>
      <c r="LYC44" s="50"/>
      <c r="LYD44" s="50"/>
      <c r="LYE44" s="50"/>
      <c r="LYF44" s="50"/>
      <c r="LYG44" s="50"/>
      <c r="LYH44" s="50"/>
      <c r="LYI44" s="50"/>
      <c r="LYJ44" s="50"/>
      <c r="LYK44" s="50"/>
      <c r="LYL44" s="50"/>
      <c r="LYM44" s="50"/>
      <c r="LYN44" s="50"/>
      <c r="LYO44" s="50"/>
      <c r="LYP44" s="50"/>
      <c r="LYQ44" s="50"/>
      <c r="LYR44" s="50"/>
      <c r="LYS44" s="50"/>
      <c r="LYT44" s="50"/>
      <c r="LYU44" s="50"/>
      <c r="LYV44" s="50"/>
      <c r="LYW44" s="50"/>
      <c r="LYX44" s="50"/>
      <c r="LYY44" s="50"/>
      <c r="LYZ44" s="50"/>
      <c r="LZA44" s="50"/>
      <c r="LZB44" s="50"/>
      <c r="LZC44" s="50"/>
      <c r="LZD44" s="50"/>
      <c r="LZE44" s="50"/>
      <c r="LZF44" s="50"/>
      <c r="LZG44" s="50"/>
      <c r="LZH44" s="50"/>
      <c r="LZI44" s="50"/>
      <c r="LZJ44" s="50"/>
      <c r="LZK44" s="50"/>
      <c r="LZL44" s="50"/>
      <c r="LZM44" s="50"/>
      <c r="LZN44" s="50"/>
      <c r="LZO44" s="50"/>
      <c r="LZP44" s="50"/>
      <c r="LZQ44" s="50"/>
      <c r="LZR44" s="50"/>
      <c r="LZS44" s="50"/>
      <c r="LZT44" s="50"/>
      <c r="LZU44" s="50"/>
      <c r="LZV44" s="50"/>
      <c r="LZW44" s="50"/>
      <c r="LZX44" s="50"/>
      <c r="LZY44" s="50"/>
      <c r="LZZ44" s="50"/>
      <c r="MAA44" s="50"/>
      <c r="MAB44" s="50"/>
      <c r="MAC44" s="50"/>
      <c r="MAD44" s="50"/>
      <c r="MAE44" s="50"/>
      <c r="MAF44" s="50"/>
      <c r="MAG44" s="50"/>
      <c r="MAH44" s="50"/>
      <c r="MAI44" s="50"/>
      <c r="MAJ44" s="50"/>
      <c r="MAK44" s="50"/>
      <c r="MAL44" s="50"/>
      <c r="MAM44" s="50"/>
      <c r="MAN44" s="50"/>
      <c r="MAO44" s="50"/>
      <c r="MAP44" s="50"/>
      <c r="MAQ44" s="50"/>
      <c r="MAR44" s="50"/>
      <c r="MAS44" s="50"/>
      <c r="MAT44" s="50"/>
      <c r="MAU44" s="50"/>
      <c r="MAV44" s="50"/>
      <c r="MAW44" s="50"/>
      <c r="MAX44" s="50"/>
      <c r="MAY44" s="50"/>
      <c r="MAZ44" s="50"/>
      <c r="MBA44" s="50"/>
      <c r="MBB44" s="50"/>
      <c r="MBC44" s="50"/>
      <c r="MBD44" s="50"/>
      <c r="MBE44" s="50"/>
      <c r="MBF44" s="50"/>
      <c r="MBG44" s="50"/>
      <c r="MBH44" s="50"/>
      <c r="MBI44" s="50"/>
      <c r="MBJ44" s="50"/>
      <c r="MBK44" s="50"/>
      <c r="MBL44" s="50"/>
      <c r="MBM44" s="50"/>
      <c r="MBN44" s="50"/>
      <c r="MBO44" s="50"/>
      <c r="MBP44" s="50"/>
      <c r="MBQ44" s="50"/>
      <c r="MBR44" s="50"/>
      <c r="MBS44" s="50"/>
      <c r="MBT44" s="50"/>
      <c r="MBU44" s="50"/>
      <c r="MBV44" s="50"/>
      <c r="MBW44" s="50"/>
      <c r="MBX44" s="50"/>
      <c r="MBY44" s="50"/>
      <c r="MBZ44" s="50"/>
      <c r="MCA44" s="50"/>
      <c r="MCB44" s="50"/>
      <c r="MCC44" s="50"/>
      <c r="MCD44" s="50"/>
      <c r="MCE44" s="50"/>
      <c r="MCF44" s="50"/>
      <c r="MCG44" s="50"/>
      <c r="MCH44" s="50"/>
      <c r="MCI44" s="50"/>
      <c r="MCJ44" s="50"/>
      <c r="MCK44" s="50"/>
      <c r="MCL44" s="50"/>
      <c r="MCM44" s="50"/>
      <c r="MCN44" s="50"/>
      <c r="MCO44" s="50"/>
      <c r="MCP44" s="50"/>
      <c r="MCQ44" s="50"/>
      <c r="MCR44" s="50"/>
      <c r="MCS44" s="50"/>
      <c r="MCT44" s="50"/>
      <c r="MCU44" s="50"/>
      <c r="MCV44" s="50"/>
      <c r="MCW44" s="50"/>
      <c r="MCX44" s="50"/>
      <c r="MCY44" s="50"/>
      <c r="MCZ44" s="50"/>
      <c r="MDA44" s="50"/>
      <c r="MDB44" s="50"/>
      <c r="MDC44" s="50"/>
      <c r="MDD44" s="50"/>
      <c r="MDE44" s="50"/>
      <c r="MDF44" s="50"/>
      <c r="MDG44" s="50"/>
      <c r="MDH44" s="50"/>
      <c r="MDI44" s="50"/>
      <c r="MDJ44" s="50"/>
      <c r="MDK44" s="50"/>
      <c r="MDL44" s="50"/>
      <c r="MDM44" s="50"/>
      <c r="MDN44" s="50"/>
      <c r="MDO44" s="50"/>
      <c r="MDP44" s="50"/>
      <c r="MDQ44" s="50"/>
      <c r="MDR44" s="50"/>
      <c r="MDS44" s="50"/>
      <c r="MDT44" s="50"/>
      <c r="MDU44" s="50"/>
      <c r="MDV44" s="50"/>
      <c r="MDW44" s="50"/>
      <c r="MDX44" s="50"/>
      <c r="MDY44" s="50"/>
      <c r="MDZ44" s="50"/>
      <c r="MEA44" s="50"/>
      <c r="MEB44" s="50"/>
      <c r="MEC44" s="50"/>
      <c r="MED44" s="50"/>
      <c r="MEE44" s="50"/>
      <c r="MEF44" s="50"/>
      <c r="MEG44" s="50"/>
      <c r="MEH44" s="50"/>
      <c r="MEI44" s="50"/>
      <c r="MEJ44" s="50"/>
      <c r="MEK44" s="50"/>
      <c r="MEL44" s="50"/>
      <c r="MEM44" s="50"/>
      <c r="MEN44" s="50"/>
      <c r="MEO44" s="50"/>
      <c r="MEP44" s="50"/>
      <c r="MEQ44" s="50"/>
      <c r="MER44" s="50"/>
      <c r="MES44" s="50"/>
      <c r="MET44" s="50"/>
      <c r="MEU44" s="50"/>
      <c r="MEV44" s="50"/>
      <c r="MEW44" s="50"/>
      <c r="MEX44" s="50"/>
      <c r="MEY44" s="50"/>
      <c r="MEZ44" s="50"/>
      <c r="MFA44" s="50"/>
      <c r="MFB44" s="50"/>
      <c r="MFC44" s="50"/>
      <c r="MFD44" s="50"/>
      <c r="MFE44" s="50"/>
      <c r="MFF44" s="50"/>
      <c r="MFG44" s="50"/>
      <c r="MFH44" s="50"/>
      <c r="MFI44" s="50"/>
      <c r="MFJ44" s="50"/>
      <c r="MFK44" s="50"/>
      <c r="MFL44" s="50"/>
      <c r="MFM44" s="50"/>
      <c r="MFN44" s="50"/>
      <c r="MFO44" s="50"/>
      <c r="MFP44" s="50"/>
      <c r="MFQ44" s="50"/>
      <c r="MFR44" s="50"/>
      <c r="MFS44" s="50"/>
      <c r="MFT44" s="50"/>
      <c r="MFU44" s="50"/>
      <c r="MFV44" s="50"/>
      <c r="MFW44" s="50"/>
      <c r="MFX44" s="50"/>
      <c r="MFY44" s="50"/>
      <c r="MFZ44" s="50"/>
      <c r="MGA44" s="50"/>
      <c r="MGB44" s="50"/>
      <c r="MGC44" s="50"/>
      <c r="MGD44" s="50"/>
      <c r="MGE44" s="50"/>
      <c r="MGF44" s="50"/>
      <c r="MGG44" s="50"/>
      <c r="MGH44" s="50"/>
      <c r="MGI44" s="50"/>
      <c r="MGJ44" s="50"/>
      <c r="MGK44" s="50"/>
      <c r="MGL44" s="50"/>
      <c r="MGM44" s="50"/>
      <c r="MGN44" s="50"/>
      <c r="MGO44" s="50"/>
      <c r="MGP44" s="50"/>
      <c r="MGQ44" s="50"/>
      <c r="MGR44" s="50"/>
      <c r="MGS44" s="50"/>
      <c r="MGT44" s="50"/>
      <c r="MGU44" s="50"/>
      <c r="MGV44" s="50"/>
      <c r="MGW44" s="50"/>
      <c r="MGX44" s="50"/>
      <c r="MGY44" s="50"/>
      <c r="MGZ44" s="50"/>
      <c r="MHA44" s="50"/>
      <c r="MHB44" s="50"/>
      <c r="MHC44" s="50"/>
      <c r="MHD44" s="50"/>
      <c r="MHE44" s="50"/>
      <c r="MHF44" s="50"/>
      <c r="MHG44" s="50"/>
      <c r="MHH44" s="50"/>
      <c r="MHI44" s="50"/>
      <c r="MHJ44" s="50"/>
      <c r="MHK44" s="50"/>
      <c r="MHL44" s="50"/>
      <c r="MHM44" s="50"/>
      <c r="MHN44" s="50"/>
      <c r="MHO44" s="50"/>
      <c r="MHP44" s="50"/>
      <c r="MHQ44" s="50"/>
      <c r="MHR44" s="50"/>
      <c r="MHS44" s="50"/>
      <c r="MHT44" s="50"/>
      <c r="MHU44" s="50"/>
      <c r="MHV44" s="50"/>
      <c r="MHW44" s="50"/>
      <c r="MHX44" s="50"/>
      <c r="MHY44" s="50"/>
      <c r="MHZ44" s="50"/>
      <c r="MIA44" s="50"/>
      <c r="MIB44" s="50"/>
      <c r="MIC44" s="50"/>
      <c r="MID44" s="50"/>
      <c r="MIE44" s="50"/>
      <c r="MIF44" s="50"/>
      <c r="MIG44" s="50"/>
      <c r="MIH44" s="50"/>
      <c r="MII44" s="50"/>
      <c r="MIJ44" s="50"/>
      <c r="MIK44" s="50"/>
      <c r="MIL44" s="50"/>
      <c r="MIM44" s="50"/>
      <c r="MIN44" s="50"/>
      <c r="MIO44" s="50"/>
      <c r="MIP44" s="50"/>
      <c r="MIQ44" s="50"/>
      <c r="MIR44" s="50"/>
      <c r="MIS44" s="50"/>
      <c r="MIT44" s="50"/>
      <c r="MIU44" s="50"/>
      <c r="MIV44" s="50"/>
      <c r="MIW44" s="50"/>
      <c r="MIX44" s="50"/>
      <c r="MIY44" s="50"/>
      <c r="MIZ44" s="50"/>
      <c r="MJA44" s="50"/>
      <c r="MJB44" s="50"/>
      <c r="MJC44" s="50"/>
      <c r="MJD44" s="50"/>
      <c r="MJE44" s="50"/>
      <c r="MJF44" s="50"/>
      <c r="MJG44" s="50"/>
      <c r="MJH44" s="50"/>
      <c r="MJI44" s="50"/>
      <c r="MJJ44" s="50"/>
      <c r="MJK44" s="50"/>
      <c r="MJL44" s="50"/>
      <c r="MJM44" s="50"/>
      <c r="MJN44" s="50"/>
      <c r="MJO44" s="50"/>
      <c r="MJP44" s="50"/>
      <c r="MJQ44" s="50"/>
      <c r="MJR44" s="50"/>
      <c r="MJS44" s="50"/>
      <c r="MJT44" s="50"/>
      <c r="MJU44" s="50"/>
      <c r="MJV44" s="50"/>
      <c r="MJW44" s="50"/>
      <c r="MJX44" s="50"/>
      <c r="MJY44" s="50"/>
      <c r="MJZ44" s="50"/>
      <c r="MKA44" s="50"/>
      <c r="MKB44" s="50"/>
      <c r="MKC44" s="50"/>
      <c r="MKD44" s="50"/>
      <c r="MKE44" s="50"/>
      <c r="MKF44" s="50"/>
      <c r="MKG44" s="50"/>
      <c r="MKH44" s="50"/>
      <c r="MKI44" s="50"/>
      <c r="MKJ44" s="50"/>
      <c r="MKK44" s="50"/>
      <c r="MKL44" s="50"/>
      <c r="MKM44" s="50"/>
      <c r="MKN44" s="50"/>
      <c r="MKO44" s="50"/>
      <c r="MKP44" s="50"/>
      <c r="MKQ44" s="50"/>
      <c r="MKR44" s="50"/>
      <c r="MKS44" s="50"/>
      <c r="MKT44" s="50"/>
      <c r="MKU44" s="50"/>
      <c r="MKV44" s="50"/>
      <c r="MKW44" s="50"/>
      <c r="MKX44" s="50"/>
      <c r="MKY44" s="50"/>
      <c r="MKZ44" s="50"/>
      <c r="MLA44" s="50"/>
      <c r="MLB44" s="50"/>
      <c r="MLC44" s="50"/>
      <c r="MLD44" s="50"/>
      <c r="MLE44" s="50"/>
      <c r="MLF44" s="50"/>
      <c r="MLG44" s="50"/>
      <c r="MLH44" s="50"/>
      <c r="MLI44" s="50"/>
      <c r="MLJ44" s="50"/>
      <c r="MLK44" s="50"/>
      <c r="MLL44" s="50"/>
      <c r="MLM44" s="50"/>
      <c r="MLN44" s="50"/>
      <c r="MLO44" s="50"/>
      <c r="MLP44" s="50"/>
      <c r="MLQ44" s="50"/>
      <c r="MLR44" s="50"/>
      <c r="MLS44" s="50"/>
      <c r="MLT44" s="50"/>
      <c r="MLU44" s="50"/>
      <c r="MLV44" s="50"/>
      <c r="MLW44" s="50"/>
      <c r="MLX44" s="50"/>
      <c r="MLY44" s="50"/>
      <c r="MLZ44" s="50"/>
      <c r="MMA44" s="50"/>
      <c r="MMB44" s="50"/>
      <c r="MMC44" s="50"/>
      <c r="MMD44" s="50"/>
      <c r="MME44" s="50"/>
      <c r="MMF44" s="50"/>
      <c r="MMG44" s="50"/>
      <c r="MMH44" s="50"/>
      <c r="MMI44" s="50"/>
      <c r="MMJ44" s="50"/>
      <c r="MMK44" s="50"/>
      <c r="MML44" s="50"/>
      <c r="MMM44" s="50"/>
      <c r="MMN44" s="50"/>
      <c r="MMO44" s="50"/>
      <c r="MMP44" s="50"/>
      <c r="MMQ44" s="50"/>
      <c r="MMR44" s="50"/>
      <c r="MMS44" s="50"/>
      <c r="MMT44" s="50"/>
      <c r="MMU44" s="50"/>
      <c r="MMV44" s="50"/>
      <c r="MMW44" s="50"/>
      <c r="MMX44" s="50"/>
      <c r="MMY44" s="50"/>
      <c r="MMZ44" s="50"/>
      <c r="MNA44" s="50"/>
      <c r="MNB44" s="50"/>
      <c r="MNC44" s="50"/>
      <c r="MND44" s="50"/>
      <c r="MNE44" s="50"/>
      <c r="MNF44" s="50"/>
      <c r="MNG44" s="50"/>
      <c r="MNH44" s="50"/>
      <c r="MNI44" s="50"/>
      <c r="MNJ44" s="50"/>
      <c r="MNK44" s="50"/>
      <c r="MNL44" s="50"/>
      <c r="MNM44" s="50"/>
      <c r="MNN44" s="50"/>
      <c r="MNO44" s="50"/>
      <c r="MNP44" s="50"/>
      <c r="MNQ44" s="50"/>
      <c r="MNR44" s="50"/>
      <c r="MNS44" s="50"/>
      <c r="MNT44" s="50"/>
      <c r="MNU44" s="50"/>
      <c r="MNV44" s="50"/>
      <c r="MNW44" s="50"/>
      <c r="MNX44" s="50"/>
      <c r="MNY44" s="50"/>
      <c r="MNZ44" s="50"/>
      <c r="MOA44" s="50"/>
      <c r="MOB44" s="50"/>
      <c r="MOC44" s="50"/>
      <c r="MOD44" s="50"/>
      <c r="MOE44" s="50"/>
      <c r="MOF44" s="50"/>
      <c r="MOG44" s="50"/>
      <c r="MOH44" s="50"/>
      <c r="MOI44" s="50"/>
      <c r="MOJ44" s="50"/>
      <c r="MOK44" s="50"/>
      <c r="MOL44" s="50"/>
      <c r="MOM44" s="50"/>
      <c r="MON44" s="50"/>
      <c r="MOO44" s="50"/>
      <c r="MOP44" s="50"/>
      <c r="MOQ44" s="50"/>
      <c r="MOR44" s="50"/>
      <c r="MOS44" s="50"/>
      <c r="MOT44" s="50"/>
      <c r="MOU44" s="50"/>
      <c r="MOV44" s="50"/>
      <c r="MOW44" s="50"/>
      <c r="MOX44" s="50"/>
      <c r="MOY44" s="50"/>
      <c r="MOZ44" s="50"/>
      <c r="MPA44" s="50"/>
      <c r="MPB44" s="50"/>
      <c r="MPC44" s="50"/>
      <c r="MPD44" s="50"/>
      <c r="MPE44" s="50"/>
      <c r="MPF44" s="50"/>
      <c r="MPG44" s="50"/>
      <c r="MPH44" s="50"/>
      <c r="MPI44" s="50"/>
      <c r="MPJ44" s="50"/>
      <c r="MPK44" s="50"/>
      <c r="MPL44" s="50"/>
      <c r="MPM44" s="50"/>
      <c r="MPN44" s="50"/>
      <c r="MPO44" s="50"/>
      <c r="MPP44" s="50"/>
      <c r="MPQ44" s="50"/>
      <c r="MPR44" s="50"/>
      <c r="MPS44" s="50"/>
      <c r="MPT44" s="50"/>
      <c r="MPU44" s="50"/>
      <c r="MPV44" s="50"/>
      <c r="MPW44" s="50"/>
      <c r="MPX44" s="50"/>
      <c r="MPY44" s="50"/>
      <c r="MPZ44" s="50"/>
      <c r="MQA44" s="50"/>
      <c r="MQB44" s="50"/>
      <c r="MQC44" s="50"/>
      <c r="MQD44" s="50"/>
      <c r="MQE44" s="50"/>
      <c r="MQF44" s="50"/>
      <c r="MQG44" s="50"/>
      <c r="MQH44" s="50"/>
      <c r="MQI44" s="50"/>
      <c r="MQJ44" s="50"/>
      <c r="MQK44" s="50"/>
      <c r="MQL44" s="50"/>
      <c r="MQM44" s="50"/>
      <c r="MQN44" s="50"/>
      <c r="MQO44" s="50"/>
      <c r="MQP44" s="50"/>
      <c r="MQQ44" s="50"/>
      <c r="MQR44" s="50"/>
      <c r="MQS44" s="50"/>
      <c r="MQT44" s="50"/>
      <c r="MQU44" s="50"/>
      <c r="MQV44" s="50"/>
      <c r="MQW44" s="50"/>
      <c r="MQX44" s="50"/>
      <c r="MQY44" s="50"/>
      <c r="MQZ44" s="50"/>
      <c r="MRA44" s="50"/>
      <c r="MRB44" s="50"/>
      <c r="MRC44" s="50"/>
      <c r="MRD44" s="50"/>
      <c r="MRE44" s="50"/>
      <c r="MRF44" s="50"/>
      <c r="MRG44" s="50"/>
      <c r="MRH44" s="50"/>
      <c r="MRI44" s="50"/>
      <c r="MRJ44" s="50"/>
      <c r="MRK44" s="50"/>
      <c r="MRL44" s="50"/>
      <c r="MRM44" s="50"/>
      <c r="MRN44" s="50"/>
      <c r="MRO44" s="50"/>
      <c r="MRP44" s="50"/>
      <c r="MRQ44" s="50"/>
      <c r="MRR44" s="50"/>
      <c r="MRS44" s="50"/>
      <c r="MRT44" s="50"/>
      <c r="MRU44" s="50"/>
      <c r="MRV44" s="50"/>
      <c r="MRW44" s="50"/>
      <c r="MRX44" s="50"/>
      <c r="MRY44" s="50"/>
      <c r="MRZ44" s="50"/>
      <c r="MSA44" s="50"/>
      <c r="MSB44" s="50"/>
      <c r="MSC44" s="50"/>
      <c r="MSD44" s="50"/>
      <c r="MSE44" s="50"/>
      <c r="MSF44" s="50"/>
      <c r="MSG44" s="50"/>
      <c r="MSH44" s="50"/>
      <c r="MSI44" s="50"/>
      <c r="MSJ44" s="50"/>
      <c r="MSK44" s="50"/>
      <c r="MSL44" s="50"/>
      <c r="MSM44" s="50"/>
      <c r="MSN44" s="50"/>
      <c r="MSO44" s="50"/>
      <c r="MSP44" s="50"/>
      <c r="MSQ44" s="50"/>
      <c r="MSR44" s="50"/>
      <c r="MSS44" s="50"/>
      <c r="MST44" s="50"/>
      <c r="MSU44" s="50"/>
      <c r="MSV44" s="50"/>
      <c r="MSW44" s="50"/>
      <c r="MSX44" s="50"/>
      <c r="MSY44" s="50"/>
      <c r="MSZ44" s="50"/>
      <c r="MTA44" s="50"/>
      <c r="MTB44" s="50"/>
      <c r="MTC44" s="50"/>
      <c r="MTD44" s="50"/>
      <c r="MTE44" s="50"/>
      <c r="MTF44" s="50"/>
      <c r="MTG44" s="50"/>
      <c r="MTH44" s="50"/>
      <c r="MTI44" s="50"/>
      <c r="MTJ44" s="50"/>
      <c r="MTK44" s="50"/>
      <c r="MTL44" s="50"/>
      <c r="MTM44" s="50"/>
      <c r="MTN44" s="50"/>
      <c r="MTO44" s="50"/>
      <c r="MTP44" s="50"/>
      <c r="MTQ44" s="50"/>
      <c r="MTR44" s="50"/>
      <c r="MTS44" s="50"/>
      <c r="MTT44" s="50"/>
      <c r="MTU44" s="50"/>
      <c r="MTV44" s="50"/>
      <c r="MTW44" s="50"/>
      <c r="MTX44" s="50"/>
      <c r="MTY44" s="50"/>
      <c r="MTZ44" s="50"/>
      <c r="MUA44" s="50"/>
      <c r="MUB44" s="50"/>
      <c r="MUC44" s="50"/>
      <c r="MUD44" s="50"/>
      <c r="MUE44" s="50"/>
      <c r="MUF44" s="50"/>
      <c r="MUG44" s="50"/>
      <c r="MUH44" s="50"/>
      <c r="MUI44" s="50"/>
      <c r="MUJ44" s="50"/>
      <c r="MUK44" s="50"/>
      <c r="MUL44" s="50"/>
      <c r="MUM44" s="50"/>
      <c r="MUN44" s="50"/>
      <c r="MUO44" s="50"/>
      <c r="MUP44" s="50"/>
      <c r="MUQ44" s="50"/>
      <c r="MUR44" s="50"/>
      <c r="MUS44" s="50"/>
      <c r="MUT44" s="50"/>
      <c r="MUU44" s="50"/>
      <c r="MUV44" s="50"/>
      <c r="MUW44" s="50"/>
      <c r="MUX44" s="50"/>
      <c r="MUY44" s="50"/>
      <c r="MUZ44" s="50"/>
      <c r="MVA44" s="50"/>
      <c r="MVB44" s="50"/>
      <c r="MVC44" s="50"/>
      <c r="MVD44" s="50"/>
      <c r="MVE44" s="50"/>
      <c r="MVF44" s="50"/>
      <c r="MVG44" s="50"/>
      <c r="MVH44" s="50"/>
      <c r="MVI44" s="50"/>
      <c r="MVJ44" s="50"/>
      <c r="MVK44" s="50"/>
      <c r="MVL44" s="50"/>
      <c r="MVM44" s="50"/>
      <c r="MVN44" s="50"/>
      <c r="MVO44" s="50"/>
      <c r="MVP44" s="50"/>
      <c r="MVQ44" s="50"/>
      <c r="MVR44" s="50"/>
      <c r="MVS44" s="50"/>
      <c r="MVT44" s="50"/>
      <c r="MVU44" s="50"/>
      <c r="MVV44" s="50"/>
      <c r="MVW44" s="50"/>
      <c r="MVX44" s="50"/>
      <c r="MVY44" s="50"/>
      <c r="MVZ44" s="50"/>
      <c r="MWA44" s="50"/>
      <c r="MWB44" s="50"/>
      <c r="MWC44" s="50"/>
      <c r="MWD44" s="50"/>
      <c r="MWE44" s="50"/>
      <c r="MWF44" s="50"/>
      <c r="MWG44" s="50"/>
      <c r="MWH44" s="50"/>
      <c r="MWI44" s="50"/>
      <c r="MWJ44" s="50"/>
      <c r="MWK44" s="50"/>
      <c r="MWL44" s="50"/>
      <c r="MWM44" s="50"/>
      <c r="MWN44" s="50"/>
      <c r="MWO44" s="50"/>
      <c r="MWP44" s="50"/>
      <c r="MWQ44" s="50"/>
      <c r="MWR44" s="50"/>
      <c r="MWS44" s="50"/>
      <c r="MWT44" s="50"/>
      <c r="MWU44" s="50"/>
      <c r="MWV44" s="50"/>
      <c r="MWW44" s="50"/>
      <c r="MWX44" s="50"/>
      <c r="MWY44" s="50"/>
      <c r="MWZ44" s="50"/>
      <c r="MXA44" s="50"/>
      <c r="MXB44" s="50"/>
      <c r="MXC44" s="50"/>
      <c r="MXD44" s="50"/>
      <c r="MXE44" s="50"/>
      <c r="MXF44" s="50"/>
      <c r="MXG44" s="50"/>
      <c r="MXH44" s="50"/>
      <c r="MXI44" s="50"/>
      <c r="MXJ44" s="50"/>
      <c r="MXK44" s="50"/>
      <c r="MXL44" s="50"/>
      <c r="MXM44" s="50"/>
      <c r="MXN44" s="50"/>
      <c r="MXO44" s="50"/>
      <c r="MXP44" s="50"/>
      <c r="MXQ44" s="50"/>
      <c r="MXR44" s="50"/>
      <c r="MXS44" s="50"/>
      <c r="MXT44" s="50"/>
      <c r="MXU44" s="50"/>
      <c r="MXV44" s="50"/>
      <c r="MXW44" s="50"/>
      <c r="MXX44" s="50"/>
      <c r="MXY44" s="50"/>
      <c r="MXZ44" s="50"/>
      <c r="MYA44" s="50"/>
      <c r="MYB44" s="50"/>
      <c r="MYC44" s="50"/>
      <c r="MYD44" s="50"/>
      <c r="MYE44" s="50"/>
      <c r="MYF44" s="50"/>
      <c r="MYG44" s="50"/>
      <c r="MYH44" s="50"/>
      <c r="MYI44" s="50"/>
      <c r="MYJ44" s="50"/>
      <c r="MYK44" s="50"/>
      <c r="MYL44" s="50"/>
      <c r="MYM44" s="50"/>
      <c r="MYN44" s="50"/>
      <c r="MYO44" s="50"/>
      <c r="MYP44" s="50"/>
      <c r="MYQ44" s="50"/>
      <c r="MYR44" s="50"/>
      <c r="MYS44" s="50"/>
      <c r="MYT44" s="50"/>
      <c r="MYU44" s="50"/>
      <c r="MYV44" s="50"/>
      <c r="MYW44" s="50"/>
      <c r="MYX44" s="50"/>
      <c r="MYY44" s="50"/>
      <c r="MYZ44" s="50"/>
      <c r="MZA44" s="50"/>
      <c r="MZB44" s="50"/>
      <c r="MZC44" s="50"/>
      <c r="MZD44" s="50"/>
      <c r="MZE44" s="50"/>
      <c r="MZF44" s="50"/>
      <c r="MZG44" s="50"/>
      <c r="MZH44" s="50"/>
      <c r="MZI44" s="50"/>
      <c r="MZJ44" s="50"/>
      <c r="MZK44" s="50"/>
      <c r="MZL44" s="50"/>
      <c r="MZM44" s="50"/>
      <c r="MZN44" s="50"/>
      <c r="MZO44" s="50"/>
      <c r="MZP44" s="50"/>
      <c r="MZQ44" s="50"/>
      <c r="MZR44" s="50"/>
      <c r="MZS44" s="50"/>
      <c r="MZT44" s="50"/>
      <c r="MZU44" s="50"/>
      <c r="MZV44" s="50"/>
      <c r="MZW44" s="50"/>
      <c r="MZX44" s="50"/>
      <c r="MZY44" s="50"/>
      <c r="MZZ44" s="50"/>
      <c r="NAA44" s="50"/>
      <c r="NAB44" s="50"/>
      <c r="NAC44" s="50"/>
      <c r="NAD44" s="50"/>
      <c r="NAE44" s="50"/>
      <c r="NAF44" s="50"/>
      <c r="NAG44" s="50"/>
      <c r="NAH44" s="50"/>
      <c r="NAI44" s="50"/>
      <c r="NAJ44" s="50"/>
      <c r="NAK44" s="50"/>
      <c r="NAL44" s="50"/>
      <c r="NAM44" s="50"/>
      <c r="NAN44" s="50"/>
      <c r="NAO44" s="50"/>
      <c r="NAP44" s="50"/>
      <c r="NAQ44" s="50"/>
      <c r="NAR44" s="50"/>
      <c r="NAS44" s="50"/>
      <c r="NAT44" s="50"/>
      <c r="NAU44" s="50"/>
      <c r="NAV44" s="50"/>
      <c r="NAW44" s="50"/>
      <c r="NAX44" s="50"/>
      <c r="NAY44" s="50"/>
      <c r="NAZ44" s="50"/>
      <c r="NBA44" s="50"/>
      <c r="NBB44" s="50"/>
      <c r="NBC44" s="50"/>
      <c r="NBD44" s="50"/>
      <c r="NBE44" s="50"/>
      <c r="NBF44" s="50"/>
      <c r="NBG44" s="50"/>
      <c r="NBH44" s="50"/>
      <c r="NBI44" s="50"/>
      <c r="NBJ44" s="50"/>
      <c r="NBK44" s="50"/>
      <c r="NBL44" s="50"/>
      <c r="NBM44" s="50"/>
      <c r="NBN44" s="50"/>
      <c r="NBO44" s="50"/>
      <c r="NBP44" s="50"/>
      <c r="NBQ44" s="50"/>
      <c r="NBR44" s="50"/>
      <c r="NBS44" s="50"/>
      <c r="NBT44" s="50"/>
      <c r="NBU44" s="50"/>
      <c r="NBV44" s="50"/>
      <c r="NBW44" s="50"/>
      <c r="NBX44" s="50"/>
      <c r="NBY44" s="50"/>
      <c r="NBZ44" s="50"/>
      <c r="NCA44" s="50"/>
      <c r="NCB44" s="50"/>
      <c r="NCC44" s="50"/>
      <c r="NCD44" s="50"/>
      <c r="NCE44" s="50"/>
      <c r="NCF44" s="50"/>
      <c r="NCG44" s="50"/>
      <c r="NCH44" s="50"/>
      <c r="NCI44" s="50"/>
      <c r="NCJ44" s="50"/>
      <c r="NCK44" s="50"/>
      <c r="NCL44" s="50"/>
      <c r="NCM44" s="50"/>
      <c r="NCN44" s="50"/>
      <c r="NCO44" s="50"/>
      <c r="NCP44" s="50"/>
      <c r="NCQ44" s="50"/>
      <c r="NCR44" s="50"/>
      <c r="NCS44" s="50"/>
      <c r="NCT44" s="50"/>
      <c r="NCU44" s="50"/>
      <c r="NCV44" s="50"/>
      <c r="NCW44" s="50"/>
      <c r="NCX44" s="50"/>
      <c r="NCY44" s="50"/>
      <c r="NCZ44" s="50"/>
      <c r="NDA44" s="50"/>
      <c r="NDB44" s="50"/>
      <c r="NDC44" s="50"/>
      <c r="NDD44" s="50"/>
      <c r="NDE44" s="50"/>
      <c r="NDF44" s="50"/>
      <c r="NDG44" s="50"/>
      <c r="NDH44" s="50"/>
      <c r="NDI44" s="50"/>
      <c r="NDJ44" s="50"/>
      <c r="NDK44" s="50"/>
      <c r="NDL44" s="50"/>
      <c r="NDM44" s="50"/>
      <c r="NDN44" s="50"/>
      <c r="NDO44" s="50"/>
      <c r="NDP44" s="50"/>
      <c r="NDQ44" s="50"/>
      <c r="NDR44" s="50"/>
      <c r="NDS44" s="50"/>
      <c r="NDT44" s="50"/>
      <c r="NDU44" s="50"/>
      <c r="NDV44" s="50"/>
      <c r="NDW44" s="50"/>
      <c r="NDX44" s="50"/>
      <c r="NDY44" s="50"/>
      <c r="NDZ44" s="50"/>
      <c r="NEA44" s="50"/>
      <c r="NEB44" s="50"/>
      <c r="NEC44" s="50"/>
      <c r="NED44" s="50"/>
      <c r="NEE44" s="50"/>
      <c r="NEF44" s="50"/>
      <c r="NEG44" s="50"/>
      <c r="NEH44" s="50"/>
      <c r="NEI44" s="50"/>
      <c r="NEJ44" s="50"/>
      <c r="NEK44" s="50"/>
      <c r="NEL44" s="50"/>
      <c r="NEM44" s="50"/>
      <c r="NEN44" s="50"/>
      <c r="NEO44" s="50"/>
      <c r="NEP44" s="50"/>
      <c r="NEQ44" s="50"/>
      <c r="NER44" s="50"/>
      <c r="NES44" s="50"/>
      <c r="NET44" s="50"/>
      <c r="NEU44" s="50"/>
      <c r="NEV44" s="50"/>
      <c r="NEW44" s="50"/>
      <c r="NEX44" s="50"/>
      <c r="NEY44" s="50"/>
      <c r="NEZ44" s="50"/>
      <c r="NFA44" s="50"/>
      <c r="NFB44" s="50"/>
      <c r="NFC44" s="50"/>
      <c r="NFD44" s="50"/>
      <c r="NFE44" s="50"/>
      <c r="NFF44" s="50"/>
      <c r="NFG44" s="50"/>
      <c r="NFH44" s="50"/>
      <c r="NFI44" s="50"/>
      <c r="NFJ44" s="50"/>
      <c r="NFK44" s="50"/>
      <c r="NFL44" s="50"/>
      <c r="NFM44" s="50"/>
      <c r="NFN44" s="50"/>
      <c r="NFO44" s="50"/>
      <c r="NFP44" s="50"/>
      <c r="NFQ44" s="50"/>
      <c r="NFR44" s="50"/>
      <c r="NFS44" s="50"/>
      <c r="NFT44" s="50"/>
      <c r="NFU44" s="50"/>
      <c r="NFV44" s="50"/>
      <c r="NFW44" s="50"/>
      <c r="NFX44" s="50"/>
      <c r="NFY44" s="50"/>
      <c r="NFZ44" s="50"/>
      <c r="NGA44" s="50"/>
      <c r="NGB44" s="50"/>
      <c r="NGC44" s="50"/>
      <c r="NGD44" s="50"/>
      <c r="NGE44" s="50"/>
      <c r="NGF44" s="50"/>
      <c r="NGG44" s="50"/>
      <c r="NGH44" s="50"/>
      <c r="NGI44" s="50"/>
      <c r="NGJ44" s="50"/>
      <c r="NGK44" s="50"/>
      <c r="NGL44" s="50"/>
      <c r="NGM44" s="50"/>
      <c r="NGN44" s="50"/>
      <c r="NGO44" s="50"/>
      <c r="NGP44" s="50"/>
      <c r="NGQ44" s="50"/>
      <c r="NGR44" s="50"/>
      <c r="NGS44" s="50"/>
      <c r="NGT44" s="50"/>
      <c r="NGU44" s="50"/>
      <c r="NGV44" s="50"/>
      <c r="NGW44" s="50"/>
      <c r="NGX44" s="50"/>
      <c r="NGY44" s="50"/>
      <c r="NGZ44" s="50"/>
      <c r="NHA44" s="50"/>
      <c r="NHB44" s="50"/>
      <c r="NHC44" s="50"/>
      <c r="NHD44" s="50"/>
      <c r="NHE44" s="50"/>
      <c r="NHF44" s="50"/>
      <c r="NHG44" s="50"/>
      <c r="NHH44" s="50"/>
      <c r="NHI44" s="50"/>
      <c r="NHJ44" s="50"/>
      <c r="NHK44" s="50"/>
      <c r="NHL44" s="50"/>
      <c r="NHM44" s="50"/>
      <c r="NHN44" s="50"/>
      <c r="NHO44" s="50"/>
      <c r="NHP44" s="50"/>
      <c r="NHQ44" s="50"/>
      <c r="NHR44" s="50"/>
      <c r="NHS44" s="50"/>
      <c r="NHT44" s="50"/>
      <c r="NHU44" s="50"/>
      <c r="NHV44" s="50"/>
      <c r="NHW44" s="50"/>
      <c r="NHX44" s="50"/>
      <c r="NHY44" s="50"/>
      <c r="NHZ44" s="50"/>
      <c r="NIA44" s="50"/>
      <c r="NIB44" s="50"/>
      <c r="NIC44" s="50"/>
      <c r="NID44" s="50"/>
      <c r="NIE44" s="50"/>
      <c r="NIF44" s="50"/>
      <c r="NIG44" s="50"/>
      <c r="NIH44" s="50"/>
      <c r="NII44" s="50"/>
      <c r="NIJ44" s="50"/>
      <c r="NIK44" s="50"/>
      <c r="NIL44" s="50"/>
      <c r="NIM44" s="50"/>
      <c r="NIN44" s="50"/>
      <c r="NIO44" s="50"/>
      <c r="NIP44" s="50"/>
      <c r="NIQ44" s="50"/>
      <c r="NIR44" s="50"/>
      <c r="NIS44" s="50"/>
      <c r="NIT44" s="50"/>
      <c r="NIU44" s="50"/>
      <c r="NIV44" s="50"/>
      <c r="NIW44" s="50"/>
      <c r="NIX44" s="50"/>
      <c r="NIY44" s="50"/>
      <c r="NIZ44" s="50"/>
      <c r="NJA44" s="50"/>
      <c r="NJB44" s="50"/>
      <c r="NJC44" s="50"/>
      <c r="NJD44" s="50"/>
      <c r="NJE44" s="50"/>
      <c r="NJF44" s="50"/>
      <c r="NJG44" s="50"/>
      <c r="NJH44" s="50"/>
      <c r="NJI44" s="50"/>
      <c r="NJJ44" s="50"/>
      <c r="NJK44" s="50"/>
      <c r="NJL44" s="50"/>
      <c r="NJM44" s="50"/>
      <c r="NJN44" s="50"/>
      <c r="NJO44" s="50"/>
      <c r="NJP44" s="50"/>
      <c r="NJQ44" s="50"/>
      <c r="NJR44" s="50"/>
      <c r="NJS44" s="50"/>
      <c r="NJT44" s="50"/>
      <c r="NJU44" s="50"/>
      <c r="NJV44" s="50"/>
      <c r="NJW44" s="50"/>
      <c r="NJX44" s="50"/>
      <c r="NJY44" s="50"/>
      <c r="NJZ44" s="50"/>
      <c r="NKA44" s="50"/>
      <c r="NKB44" s="50"/>
      <c r="NKC44" s="50"/>
      <c r="NKD44" s="50"/>
      <c r="NKE44" s="50"/>
      <c r="NKF44" s="50"/>
      <c r="NKG44" s="50"/>
      <c r="NKH44" s="50"/>
      <c r="NKI44" s="50"/>
      <c r="NKJ44" s="50"/>
      <c r="NKK44" s="50"/>
      <c r="NKL44" s="50"/>
      <c r="NKM44" s="50"/>
      <c r="NKN44" s="50"/>
      <c r="NKO44" s="50"/>
      <c r="NKP44" s="50"/>
      <c r="NKQ44" s="50"/>
      <c r="NKR44" s="50"/>
      <c r="NKS44" s="50"/>
      <c r="NKT44" s="50"/>
      <c r="NKU44" s="50"/>
      <c r="NKV44" s="50"/>
      <c r="NKW44" s="50"/>
      <c r="NKX44" s="50"/>
      <c r="NKY44" s="50"/>
      <c r="NKZ44" s="50"/>
      <c r="NLA44" s="50"/>
      <c r="NLB44" s="50"/>
      <c r="NLC44" s="50"/>
      <c r="NLD44" s="50"/>
      <c r="NLE44" s="50"/>
      <c r="NLF44" s="50"/>
      <c r="NLG44" s="50"/>
      <c r="NLH44" s="50"/>
      <c r="NLI44" s="50"/>
      <c r="NLJ44" s="50"/>
      <c r="NLK44" s="50"/>
      <c r="NLL44" s="50"/>
      <c r="NLM44" s="50"/>
      <c r="NLN44" s="50"/>
      <c r="NLO44" s="50"/>
      <c r="NLP44" s="50"/>
      <c r="NLQ44" s="50"/>
      <c r="NLR44" s="50"/>
      <c r="NLS44" s="50"/>
      <c r="NLT44" s="50"/>
      <c r="NLU44" s="50"/>
      <c r="NLV44" s="50"/>
      <c r="NLW44" s="50"/>
      <c r="NLX44" s="50"/>
      <c r="NLY44" s="50"/>
      <c r="NLZ44" s="50"/>
      <c r="NMA44" s="50"/>
      <c r="NMB44" s="50"/>
      <c r="NMC44" s="50"/>
      <c r="NMD44" s="50"/>
      <c r="NME44" s="50"/>
      <c r="NMF44" s="50"/>
      <c r="NMG44" s="50"/>
      <c r="NMH44" s="50"/>
      <c r="NMI44" s="50"/>
      <c r="NMJ44" s="50"/>
      <c r="NMK44" s="50"/>
      <c r="NML44" s="50"/>
      <c r="NMM44" s="50"/>
      <c r="NMN44" s="50"/>
      <c r="NMO44" s="50"/>
      <c r="NMP44" s="50"/>
      <c r="NMQ44" s="50"/>
      <c r="NMR44" s="50"/>
      <c r="NMS44" s="50"/>
      <c r="NMT44" s="50"/>
      <c r="NMU44" s="50"/>
      <c r="NMV44" s="50"/>
      <c r="NMW44" s="50"/>
      <c r="NMX44" s="50"/>
      <c r="NMY44" s="50"/>
      <c r="NMZ44" s="50"/>
      <c r="NNA44" s="50"/>
      <c r="NNB44" s="50"/>
      <c r="NNC44" s="50"/>
      <c r="NND44" s="50"/>
      <c r="NNE44" s="50"/>
      <c r="NNF44" s="50"/>
      <c r="NNG44" s="50"/>
      <c r="NNH44" s="50"/>
      <c r="NNI44" s="50"/>
      <c r="NNJ44" s="50"/>
      <c r="NNK44" s="50"/>
      <c r="NNL44" s="50"/>
      <c r="NNM44" s="50"/>
      <c r="NNN44" s="50"/>
      <c r="NNO44" s="50"/>
      <c r="NNP44" s="50"/>
      <c r="NNQ44" s="50"/>
      <c r="NNR44" s="50"/>
      <c r="NNS44" s="50"/>
      <c r="NNT44" s="50"/>
      <c r="NNU44" s="50"/>
      <c r="NNV44" s="50"/>
      <c r="NNW44" s="50"/>
      <c r="NNX44" s="50"/>
      <c r="NNY44" s="50"/>
      <c r="NNZ44" s="50"/>
      <c r="NOA44" s="50"/>
      <c r="NOB44" s="50"/>
      <c r="NOC44" s="50"/>
      <c r="NOD44" s="50"/>
      <c r="NOE44" s="50"/>
      <c r="NOF44" s="50"/>
      <c r="NOG44" s="50"/>
      <c r="NOH44" s="50"/>
      <c r="NOI44" s="50"/>
      <c r="NOJ44" s="50"/>
      <c r="NOK44" s="50"/>
      <c r="NOL44" s="50"/>
      <c r="NOM44" s="50"/>
      <c r="NON44" s="50"/>
      <c r="NOO44" s="50"/>
      <c r="NOP44" s="50"/>
      <c r="NOQ44" s="50"/>
      <c r="NOR44" s="50"/>
      <c r="NOS44" s="50"/>
      <c r="NOT44" s="50"/>
      <c r="NOU44" s="50"/>
      <c r="NOV44" s="50"/>
      <c r="NOW44" s="50"/>
      <c r="NOX44" s="50"/>
      <c r="NOY44" s="50"/>
      <c r="NOZ44" s="50"/>
      <c r="NPA44" s="50"/>
      <c r="NPB44" s="50"/>
      <c r="NPC44" s="50"/>
      <c r="NPD44" s="50"/>
      <c r="NPE44" s="50"/>
      <c r="NPF44" s="50"/>
      <c r="NPG44" s="50"/>
      <c r="NPH44" s="50"/>
      <c r="NPI44" s="50"/>
      <c r="NPJ44" s="50"/>
      <c r="NPK44" s="50"/>
      <c r="NPL44" s="50"/>
      <c r="NPM44" s="50"/>
      <c r="NPN44" s="50"/>
      <c r="NPO44" s="50"/>
      <c r="NPP44" s="50"/>
      <c r="NPQ44" s="50"/>
      <c r="NPR44" s="50"/>
      <c r="NPS44" s="50"/>
      <c r="NPT44" s="50"/>
      <c r="NPU44" s="50"/>
      <c r="NPV44" s="50"/>
      <c r="NPW44" s="50"/>
      <c r="NPX44" s="50"/>
      <c r="NPY44" s="50"/>
      <c r="NPZ44" s="50"/>
      <c r="NQA44" s="50"/>
      <c r="NQB44" s="50"/>
      <c r="NQC44" s="50"/>
      <c r="NQD44" s="50"/>
      <c r="NQE44" s="50"/>
      <c r="NQF44" s="50"/>
      <c r="NQG44" s="50"/>
      <c r="NQH44" s="50"/>
      <c r="NQI44" s="50"/>
      <c r="NQJ44" s="50"/>
      <c r="NQK44" s="50"/>
      <c r="NQL44" s="50"/>
      <c r="NQM44" s="50"/>
      <c r="NQN44" s="50"/>
      <c r="NQO44" s="50"/>
      <c r="NQP44" s="50"/>
      <c r="NQQ44" s="50"/>
      <c r="NQR44" s="50"/>
      <c r="NQS44" s="50"/>
      <c r="NQT44" s="50"/>
      <c r="NQU44" s="50"/>
      <c r="NQV44" s="50"/>
      <c r="NQW44" s="50"/>
      <c r="NQX44" s="50"/>
      <c r="NQY44" s="50"/>
      <c r="NQZ44" s="50"/>
      <c r="NRA44" s="50"/>
      <c r="NRB44" s="50"/>
      <c r="NRC44" s="50"/>
      <c r="NRD44" s="50"/>
      <c r="NRE44" s="50"/>
      <c r="NRF44" s="50"/>
      <c r="NRG44" s="50"/>
      <c r="NRH44" s="50"/>
      <c r="NRI44" s="50"/>
      <c r="NRJ44" s="50"/>
      <c r="NRK44" s="50"/>
      <c r="NRL44" s="50"/>
      <c r="NRM44" s="50"/>
      <c r="NRN44" s="50"/>
      <c r="NRO44" s="50"/>
      <c r="NRP44" s="50"/>
      <c r="NRQ44" s="50"/>
      <c r="NRR44" s="50"/>
      <c r="NRS44" s="50"/>
      <c r="NRT44" s="50"/>
      <c r="NRU44" s="50"/>
      <c r="NRV44" s="50"/>
      <c r="NRW44" s="50"/>
      <c r="NRX44" s="50"/>
      <c r="NRY44" s="50"/>
      <c r="NRZ44" s="50"/>
      <c r="NSA44" s="50"/>
      <c r="NSB44" s="50"/>
      <c r="NSC44" s="50"/>
      <c r="NSD44" s="50"/>
      <c r="NSE44" s="50"/>
      <c r="NSF44" s="50"/>
      <c r="NSG44" s="50"/>
      <c r="NSH44" s="50"/>
      <c r="NSI44" s="50"/>
      <c r="NSJ44" s="50"/>
      <c r="NSK44" s="50"/>
      <c r="NSL44" s="50"/>
      <c r="NSM44" s="50"/>
      <c r="NSN44" s="50"/>
      <c r="NSO44" s="50"/>
      <c r="NSP44" s="50"/>
      <c r="NSQ44" s="50"/>
      <c r="NSR44" s="50"/>
      <c r="NSS44" s="50"/>
      <c r="NST44" s="50"/>
      <c r="NSU44" s="50"/>
      <c r="NSV44" s="50"/>
      <c r="NSW44" s="50"/>
      <c r="NSX44" s="50"/>
      <c r="NSY44" s="50"/>
      <c r="NSZ44" s="50"/>
      <c r="NTA44" s="50"/>
      <c r="NTB44" s="50"/>
      <c r="NTC44" s="50"/>
      <c r="NTD44" s="50"/>
      <c r="NTE44" s="50"/>
      <c r="NTF44" s="50"/>
      <c r="NTG44" s="50"/>
      <c r="NTH44" s="50"/>
      <c r="NTI44" s="50"/>
      <c r="NTJ44" s="50"/>
      <c r="NTK44" s="50"/>
      <c r="NTL44" s="50"/>
      <c r="NTM44" s="50"/>
      <c r="NTN44" s="50"/>
      <c r="NTO44" s="50"/>
      <c r="NTP44" s="50"/>
      <c r="NTQ44" s="50"/>
      <c r="NTR44" s="50"/>
      <c r="NTS44" s="50"/>
      <c r="NTT44" s="50"/>
      <c r="NTU44" s="50"/>
      <c r="NTV44" s="50"/>
      <c r="NTW44" s="50"/>
      <c r="NTX44" s="50"/>
      <c r="NTY44" s="50"/>
      <c r="NTZ44" s="50"/>
      <c r="NUA44" s="50"/>
      <c r="NUB44" s="50"/>
      <c r="NUC44" s="50"/>
      <c r="NUD44" s="50"/>
      <c r="NUE44" s="50"/>
      <c r="NUF44" s="50"/>
      <c r="NUG44" s="50"/>
      <c r="NUH44" s="50"/>
      <c r="NUI44" s="50"/>
      <c r="NUJ44" s="50"/>
      <c r="NUK44" s="50"/>
      <c r="NUL44" s="50"/>
      <c r="NUM44" s="50"/>
      <c r="NUN44" s="50"/>
      <c r="NUO44" s="50"/>
      <c r="NUP44" s="50"/>
      <c r="NUQ44" s="50"/>
      <c r="NUR44" s="50"/>
      <c r="NUS44" s="50"/>
      <c r="NUT44" s="50"/>
      <c r="NUU44" s="50"/>
      <c r="NUV44" s="50"/>
      <c r="NUW44" s="50"/>
      <c r="NUX44" s="50"/>
      <c r="NUY44" s="50"/>
      <c r="NUZ44" s="50"/>
      <c r="NVA44" s="50"/>
      <c r="NVB44" s="50"/>
      <c r="NVC44" s="50"/>
      <c r="NVD44" s="50"/>
      <c r="NVE44" s="50"/>
      <c r="NVF44" s="50"/>
      <c r="NVG44" s="50"/>
      <c r="NVH44" s="50"/>
      <c r="NVI44" s="50"/>
      <c r="NVJ44" s="50"/>
      <c r="NVK44" s="50"/>
      <c r="NVL44" s="50"/>
      <c r="NVM44" s="50"/>
      <c r="NVN44" s="50"/>
      <c r="NVO44" s="50"/>
      <c r="NVP44" s="50"/>
      <c r="NVQ44" s="50"/>
      <c r="NVR44" s="50"/>
      <c r="NVS44" s="50"/>
      <c r="NVT44" s="50"/>
      <c r="NVU44" s="50"/>
      <c r="NVV44" s="50"/>
      <c r="NVW44" s="50"/>
      <c r="NVX44" s="50"/>
      <c r="NVY44" s="50"/>
      <c r="NVZ44" s="50"/>
      <c r="NWA44" s="50"/>
      <c r="NWB44" s="50"/>
      <c r="NWC44" s="50"/>
      <c r="NWD44" s="50"/>
      <c r="NWE44" s="50"/>
      <c r="NWF44" s="50"/>
      <c r="NWG44" s="50"/>
      <c r="NWH44" s="50"/>
      <c r="NWI44" s="50"/>
      <c r="NWJ44" s="50"/>
      <c r="NWK44" s="50"/>
      <c r="NWL44" s="50"/>
      <c r="NWM44" s="50"/>
      <c r="NWN44" s="50"/>
      <c r="NWO44" s="50"/>
      <c r="NWP44" s="50"/>
      <c r="NWQ44" s="50"/>
      <c r="NWR44" s="50"/>
      <c r="NWS44" s="50"/>
      <c r="NWT44" s="50"/>
      <c r="NWU44" s="50"/>
      <c r="NWV44" s="50"/>
      <c r="NWW44" s="50"/>
      <c r="NWX44" s="50"/>
      <c r="NWY44" s="50"/>
      <c r="NWZ44" s="50"/>
      <c r="NXA44" s="50"/>
      <c r="NXB44" s="50"/>
      <c r="NXC44" s="50"/>
      <c r="NXD44" s="50"/>
      <c r="NXE44" s="50"/>
      <c r="NXF44" s="50"/>
      <c r="NXG44" s="50"/>
      <c r="NXH44" s="50"/>
      <c r="NXI44" s="50"/>
      <c r="NXJ44" s="50"/>
      <c r="NXK44" s="50"/>
      <c r="NXL44" s="50"/>
      <c r="NXM44" s="50"/>
      <c r="NXN44" s="50"/>
      <c r="NXO44" s="50"/>
      <c r="NXP44" s="50"/>
      <c r="NXQ44" s="50"/>
      <c r="NXR44" s="50"/>
      <c r="NXS44" s="50"/>
      <c r="NXT44" s="50"/>
      <c r="NXU44" s="50"/>
      <c r="NXV44" s="50"/>
      <c r="NXW44" s="50"/>
      <c r="NXX44" s="50"/>
      <c r="NXY44" s="50"/>
      <c r="NXZ44" s="50"/>
      <c r="NYA44" s="50"/>
      <c r="NYB44" s="50"/>
      <c r="NYC44" s="50"/>
      <c r="NYD44" s="50"/>
      <c r="NYE44" s="50"/>
      <c r="NYF44" s="50"/>
      <c r="NYG44" s="50"/>
      <c r="NYH44" s="50"/>
      <c r="NYI44" s="50"/>
      <c r="NYJ44" s="50"/>
      <c r="NYK44" s="50"/>
      <c r="NYL44" s="50"/>
      <c r="NYM44" s="50"/>
      <c r="NYN44" s="50"/>
      <c r="NYO44" s="50"/>
      <c r="NYP44" s="50"/>
      <c r="NYQ44" s="50"/>
      <c r="NYR44" s="50"/>
      <c r="NYS44" s="50"/>
      <c r="NYT44" s="50"/>
      <c r="NYU44" s="50"/>
      <c r="NYV44" s="50"/>
      <c r="NYW44" s="50"/>
      <c r="NYX44" s="50"/>
      <c r="NYY44" s="50"/>
      <c r="NYZ44" s="50"/>
      <c r="NZA44" s="50"/>
      <c r="NZB44" s="50"/>
      <c r="NZC44" s="50"/>
      <c r="NZD44" s="50"/>
      <c r="NZE44" s="50"/>
      <c r="NZF44" s="50"/>
      <c r="NZG44" s="50"/>
      <c r="NZH44" s="50"/>
      <c r="NZI44" s="50"/>
      <c r="NZJ44" s="50"/>
      <c r="NZK44" s="50"/>
      <c r="NZL44" s="50"/>
      <c r="NZM44" s="50"/>
      <c r="NZN44" s="50"/>
      <c r="NZO44" s="50"/>
      <c r="NZP44" s="50"/>
      <c r="NZQ44" s="50"/>
      <c r="NZR44" s="50"/>
      <c r="NZS44" s="50"/>
      <c r="NZT44" s="50"/>
      <c r="NZU44" s="50"/>
      <c r="NZV44" s="50"/>
      <c r="NZW44" s="50"/>
      <c r="NZX44" s="50"/>
      <c r="NZY44" s="50"/>
      <c r="NZZ44" s="50"/>
      <c r="OAA44" s="50"/>
      <c r="OAB44" s="50"/>
      <c r="OAC44" s="50"/>
      <c r="OAD44" s="50"/>
      <c r="OAE44" s="50"/>
      <c r="OAF44" s="50"/>
      <c r="OAG44" s="50"/>
      <c r="OAH44" s="50"/>
      <c r="OAI44" s="50"/>
      <c r="OAJ44" s="50"/>
      <c r="OAK44" s="50"/>
      <c r="OAL44" s="50"/>
      <c r="OAM44" s="50"/>
      <c r="OAN44" s="50"/>
      <c r="OAO44" s="50"/>
      <c r="OAP44" s="50"/>
      <c r="OAQ44" s="50"/>
      <c r="OAR44" s="50"/>
      <c r="OAS44" s="50"/>
      <c r="OAT44" s="50"/>
      <c r="OAU44" s="50"/>
      <c r="OAV44" s="50"/>
      <c r="OAW44" s="50"/>
      <c r="OAX44" s="50"/>
      <c r="OAY44" s="50"/>
      <c r="OAZ44" s="50"/>
      <c r="OBA44" s="50"/>
      <c r="OBB44" s="50"/>
      <c r="OBC44" s="50"/>
      <c r="OBD44" s="50"/>
      <c r="OBE44" s="50"/>
      <c r="OBF44" s="50"/>
      <c r="OBG44" s="50"/>
      <c r="OBH44" s="50"/>
      <c r="OBI44" s="50"/>
      <c r="OBJ44" s="50"/>
      <c r="OBK44" s="50"/>
      <c r="OBL44" s="50"/>
      <c r="OBM44" s="50"/>
      <c r="OBN44" s="50"/>
      <c r="OBO44" s="50"/>
      <c r="OBP44" s="50"/>
      <c r="OBQ44" s="50"/>
      <c r="OBR44" s="50"/>
      <c r="OBS44" s="50"/>
      <c r="OBT44" s="50"/>
      <c r="OBU44" s="50"/>
      <c r="OBV44" s="50"/>
      <c r="OBW44" s="50"/>
      <c r="OBX44" s="50"/>
      <c r="OBY44" s="50"/>
      <c r="OBZ44" s="50"/>
      <c r="OCA44" s="50"/>
      <c r="OCB44" s="50"/>
      <c r="OCC44" s="50"/>
      <c r="OCD44" s="50"/>
      <c r="OCE44" s="50"/>
      <c r="OCF44" s="50"/>
      <c r="OCG44" s="50"/>
      <c r="OCH44" s="50"/>
      <c r="OCI44" s="50"/>
      <c r="OCJ44" s="50"/>
      <c r="OCK44" s="50"/>
      <c r="OCL44" s="50"/>
      <c r="OCM44" s="50"/>
      <c r="OCN44" s="50"/>
      <c r="OCO44" s="50"/>
      <c r="OCP44" s="50"/>
      <c r="OCQ44" s="50"/>
      <c r="OCR44" s="50"/>
      <c r="OCS44" s="50"/>
      <c r="OCT44" s="50"/>
      <c r="OCU44" s="50"/>
      <c r="OCV44" s="50"/>
      <c r="OCW44" s="50"/>
      <c r="OCX44" s="50"/>
      <c r="OCY44" s="50"/>
      <c r="OCZ44" s="50"/>
      <c r="ODA44" s="50"/>
      <c r="ODB44" s="50"/>
      <c r="ODC44" s="50"/>
      <c r="ODD44" s="50"/>
      <c r="ODE44" s="50"/>
      <c r="ODF44" s="50"/>
      <c r="ODG44" s="50"/>
      <c r="ODH44" s="50"/>
      <c r="ODI44" s="50"/>
      <c r="ODJ44" s="50"/>
      <c r="ODK44" s="50"/>
      <c r="ODL44" s="50"/>
      <c r="ODM44" s="50"/>
      <c r="ODN44" s="50"/>
      <c r="ODO44" s="50"/>
      <c r="ODP44" s="50"/>
      <c r="ODQ44" s="50"/>
      <c r="ODR44" s="50"/>
      <c r="ODS44" s="50"/>
      <c r="ODT44" s="50"/>
      <c r="ODU44" s="50"/>
      <c r="ODV44" s="50"/>
      <c r="ODW44" s="50"/>
      <c r="ODX44" s="50"/>
      <c r="ODY44" s="50"/>
      <c r="ODZ44" s="50"/>
      <c r="OEA44" s="50"/>
      <c r="OEB44" s="50"/>
      <c r="OEC44" s="50"/>
      <c r="OED44" s="50"/>
      <c r="OEE44" s="50"/>
      <c r="OEF44" s="50"/>
      <c r="OEG44" s="50"/>
      <c r="OEH44" s="50"/>
      <c r="OEI44" s="50"/>
      <c r="OEJ44" s="50"/>
      <c r="OEK44" s="50"/>
      <c r="OEL44" s="50"/>
      <c r="OEM44" s="50"/>
      <c r="OEN44" s="50"/>
      <c r="OEO44" s="50"/>
      <c r="OEP44" s="50"/>
      <c r="OEQ44" s="50"/>
      <c r="OER44" s="50"/>
      <c r="OES44" s="50"/>
      <c r="OET44" s="50"/>
      <c r="OEU44" s="50"/>
      <c r="OEV44" s="50"/>
      <c r="OEW44" s="50"/>
      <c r="OEX44" s="50"/>
      <c r="OEY44" s="50"/>
      <c r="OEZ44" s="50"/>
      <c r="OFA44" s="50"/>
      <c r="OFB44" s="50"/>
      <c r="OFC44" s="50"/>
      <c r="OFD44" s="50"/>
      <c r="OFE44" s="50"/>
      <c r="OFF44" s="50"/>
      <c r="OFG44" s="50"/>
      <c r="OFH44" s="50"/>
      <c r="OFI44" s="50"/>
      <c r="OFJ44" s="50"/>
      <c r="OFK44" s="50"/>
      <c r="OFL44" s="50"/>
      <c r="OFM44" s="50"/>
      <c r="OFN44" s="50"/>
      <c r="OFO44" s="50"/>
      <c r="OFP44" s="50"/>
      <c r="OFQ44" s="50"/>
      <c r="OFR44" s="50"/>
      <c r="OFS44" s="50"/>
      <c r="OFT44" s="50"/>
      <c r="OFU44" s="50"/>
      <c r="OFV44" s="50"/>
      <c r="OFW44" s="50"/>
      <c r="OFX44" s="50"/>
      <c r="OFY44" s="50"/>
      <c r="OFZ44" s="50"/>
      <c r="OGA44" s="50"/>
      <c r="OGB44" s="50"/>
      <c r="OGC44" s="50"/>
      <c r="OGD44" s="50"/>
      <c r="OGE44" s="50"/>
      <c r="OGF44" s="50"/>
      <c r="OGG44" s="50"/>
      <c r="OGH44" s="50"/>
      <c r="OGI44" s="50"/>
      <c r="OGJ44" s="50"/>
      <c r="OGK44" s="50"/>
      <c r="OGL44" s="50"/>
      <c r="OGM44" s="50"/>
      <c r="OGN44" s="50"/>
      <c r="OGO44" s="50"/>
      <c r="OGP44" s="50"/>
      <c r="OGQ44" s="50"/>
      <c r="OGR44" s="50"/>
      <c r="OGS44" s="50"/>
      <c r="OGT44" s="50"/>
      <c r="OGU44" s="50"/>
      <c r="OGV44" s="50"/>
      <c r="OGW44" s="50"/>
      <c r="OGX44" s="50"/>
      <c r="OGY44" s="50"/>
      <c r="OGZ44" s="50"/>
      <c r="OHA44" s="50"/>
      <c r="OHB44" s="50"/>
      <c r="OHC44" s="50"/>
      <c r="OHD44" s="50"/>
      <c r="OHE44" s="50"/>
      <c r="OHF44" s="50"/>
      <c r="OHG44" s="50"/>
      <c r="OHH44" s="50"/>
      <c r="OHI44" s="50"/>
      <c r="OHJ44" s="50"/>
      <c r="OHK44" s="50"/>
      <c r="OHL44" s="50"/>
      <c r="OHM44" s="50"/>
      <c r="OHN44" s="50"/>
      <c r="OHO44" s="50"/>
      <c r="OHP44" s="50"/>
      <c r="OHQ44" s="50"/>
      <c r="OHR44" s="50"/>
      <c r="OHS44" s="50"/>
      <c r="OHT44" s="50"/>
      <c r="OHU44" s="50"/>
      <c r="OHV44" s="50"/>
      <c r="OHW44" s="50"/>
      <c r="OHX44" s="50"/>
      <c r="OHY44" s="50"/>
      <c r="OHZ44" s="50"/>
      <c r="OIA44" s="50"/>
      <c r="OIB44" s="50"/>
      <c r="OIC44" s="50"/>
      <c r="OID44" s="50"/>
      <c r="OIE44" s="50"/>
      <c r="OIF44" s="50"/>
      <c r="OIG44" s="50"/>
      <c r="OIH44" s="50"/>
      <c r="OII44" s="50"/>
      <c r="OIJ44" s="50"/>
      <c r="OIK44" s="50"/>
      <c r="OIL44" s="50"/>
      <c r="OIM44" s="50"/>
      <c r="OIN44" s="50"/>
      <c r="OIO44" s="50"/>
      <c r="OIP44" s="50"/>
      <c r="OIQ44" s="50"/>
      <c r="OIR44" s="50"/>
      <c r="OIS44" s="50"/>
      <c r="OIT44" s="50"/>
      <c r="OIU44" s="50"/>
      <c r="OIV44" s="50"/>
      <c r="OIW44" s="50"/>
      <c r="OIX44" s="50"/>
      <c r="OIY44" s="50"/>
      <c r="OIZ44" s="50"/>
      <c r="OJA44" s="50"/>
      <c r="OJB44" s="50"/>
      <c r="OJC44" s="50"/>
      <c r="OJD44" s="50"/>
      <c r="OJE44" s="50"/>
      <c r="OJF44" s="50"/>
      <c r="OJG44" s="50"/>
      <c r="OJH44" s="50"/>
      <c r="OJI44" s="50"/>
      <c r="OJJ44" s="50"/>
      <c r="OJK44" s="50"/>
      <c r="OJL44" s="50"/>
      <c r="OJM44" s="50"/>
      <c r="OJN44" s="50"/>
      <c r="OJO44" s="50"/>
      <c r="OJP44" s="50"/>
      <c r="OJQ44" s="50"/>
      <c r="OJR44" s="50"/>
      <c r="OJS44" s="50"/>
      <c r="OJT44" s="50"/>
      <c r="OJU44" s="50"/>
      <c r="OJV44" s="50"/>
      <c r="OJW44" s="50"/>
      <c r="OJX44" s="50"/>
      <c r="OJY44" s="50"/>
      <c r="OJZ44" s="50"/>
      <c r="OKA44" s="50"/>
      <c r="OKB44" s="50"/>
      <c r="OKC44" s="50"/>
      <c r="OKD44" s="50"/>
      <c r="OKE44" s="50"/>
      <c r="OKF44" s="50"/>
      <c r="OKG44" s="50"/>
      <c r="OKH44" s="50"/>
      <c r="OKI44" s="50"/>
      <c r="OKJ44" s="50"/>
      <c r="OKK44" s="50"/>
      <c r="OKL44" s="50"/>
      <c r="OKM44" s="50"/>
      <c r="OKN44" s="50"/>
      <c r="OKO44" s="50"/>
      <c r="OKP44" s="50"/>
      <c r="OKQ44" s="50"/>
      <c r="OKR44" s="50"/>
      <c r="OKS44" s="50"/>
      <c r="OKT44" s="50"/>
      <c r="OKU44" s="50"/>
      <c r="OKV44" s="50"/>
      <c r="OKW44" s="50"/>
      <c r="OKX44" s="50"/>
      <c r="OKY44" s="50"/>
      <c r="OKZ44" s="50"/>
      <c r="OLA44" s="50"/>
      <c r="OLB44" s="50"/>
      <c r="OLC44" s="50"/>
      <c r="OLD44" s="50"/>
      <c r="OLE44" s="50"/>
      <c r="OLF44" s="50"/>
      <c r="OLG44" s="50"/>
      <c r="OLH44" s="50"/>
      <c r="OLI44" s="50"/>
      <c r="OLJ44" s="50"/>
      <c r="OLK44" s="50"/>
      <c r="OLL44" s="50"/>
      <c r="OLM44" s="50"/>
      <c r="OLN44" s="50"/>
      <c r="OLO44" s="50"/>
      <c r="OLP44" s="50"/>
      <c r="OLQ44" s="50"/>
      <c r="OLR44" s="50"/>
      <c r="OLS44" s="50"/>
      <c r="OLT44" s="50"/>
      <c r="OLU44" s="50"/>
      <c r="OLV44" s="50"/>
      <c r="OLW44" s="50"/>
      <c r="OLX44" s="50"/>
      <c r="OLY44" s="50"/>
      <c r="OLZ44" s="50"/>
      <c r="OMA44" s="50"/>
      <c r="OMB44" s="50"/>
      <c r="OMC44" s="50"/>
      <c r="OMD44" s="50"/>
      <c r="OME44" s="50"/>
      <c r="OMF44" s="50"/>
      <c r="OMG44" s="50"/>
      <c r="OMH44" s="50"/>
      <c r="OMI44" s="50"/>
      <c r="OMJ44" s="50"/>
      <c r="OMK44" s="50"/>
      <c r="OML44" s="50"/>
      <c r="OMM44" s="50"/>
      <c r="OMN44" s="50"/>
      <c r="OMO44" s="50"/>
      <c r="OMP44" s="50"/>
      <c r="OMQ44" s="50"/>
      <c r="OMR44" s="50"/>
      <c r="OMS44" s="50"/>
      <c r="OMT44" s="50"/>
      <c r="OMU44" s="50"/>
      <c r="OMV44" s="50"/>
      <c r="OMW44" s="50"/>
      <c r="OMX44" s="50"/>
      <c r="OMY44" s="50"/>
      <c r="OMZ44" s="50"/>
      <c r="ONA44" s="50"/>
      <c r="ONB44" s="50"/>
      <c r="ONC44" s="50"/>
      <c r="OND44" s="50"/>
      <c r="ONE44" s="50"/>
      <c r="ONF44" s="50"/>
      <c r="ONG44" s="50"/>
      <c r="ONH44" s="50"/>
      <c r="ONI44" s="50"/>
      <c r="ONJ44" s="50"/>
      <c r="ONK44" s="50"/>
      <c r="ONL44" s="50"/>
      <c r="ONM44" s="50"/>
      <c r="ONN44" s="50"/>
      <c r="ONO44" s="50"/>
      <c r="ONP44" s="50"/>
      <c r="ONQ44" s="50"/>
      <c r="ONR44" s="50"/>
      <c r="ONS44" s="50"/>
      <c r="ONT44" s="50"/>
      <c r="ONU44" s="50"/>
      <c r="ONV44" s="50"/>
      <c r="ONW44" s="50"/>
      <c r="ONX44" s="50"/>
      <c r="ONY44" s="50"/>
      <c r="ONZ44" s="50"/>
      <c r="OOA44" s="50"/>
      <c r="OOB44" s="50"/>
      <c r="OOC44" s="50"/>
      <c r="OOD44" s="50"/>
      <c r="OOE44" s="50"/>
      <c r="OOF44" s="50"/>
      <c r="OOG44" s="50"/>
      <c r="OOH44" s="50"/>
      <c r="OOI44" s="50"/>
      <c r="OOJ44" s="50"/>
      <c r="OOK44" s="50"/>
      <c r="OOL44" s="50"/>
      <c r="OOM44" s="50"/>
      <c r="OON44" s="50"/>
      <c r="OOO44" s="50"/>
      <c r="OOP44" s="50"/>
      <c r="OOQ44" s="50"/>
      <c r="OOR44" s="50"/>
      <c r="OOS44" s="50"/>
      <c r="OOT44" s="50"/>
      <c r="OOU44" s="50"/>
      <c r="OOV44" s="50"/>
      <c r="OOW44" s="50"/>
      <c r="OOX44" s="50"/>
      <c r="OOY44" s="50"/>
      <c r="OOZ44" s="50"/>
      <c r="OPA44" s="50"/>
      <c r="OPB44" s="50"/>
      <c r="OPC44" s="50"/>
      <c r="OPD44" s="50"/>
      <c r="OPE44" s="50"/>
      <c r="OPF44" s="50"/>
      <c r="OPG44" s="50"/>
      <c r="OPH44" s="50"/>
      <c r="OPI44" s="50"/>
      <c r="OPJ44" s="50"/>
      <c r="OPK44" s="50"/>
      <c r="OPL44" s="50"/>
      <c r="OPM44" s="50"/>
      <c r="OPN44" s="50"/>
      <c r="OPO44" s="50"/>
      <c r="OPP44" s="50"/>
      <c r="OPQ44" s="50"/>
      <c r="OPR44" s="50"/>
      <c r="OPS44" s="50"/>
      <c r="OPT44" s="50"/>
      <c r="OPU44" s="50"/>
      <c r="OPV44" s="50"/>
      <c r="OPW44" s="50"/>
      <c r="OPX44" s="50"/>
      <c r="OPY44" s="50"/>
      <c r="OPZ44" s="50"/>
      <c r="OQA44" s="50"/>
      <c r="OQB44" s="50"/>
      <c r="OQC44" s="50"/>
      <c r="OQD44" s="50"/>
      <c r="OQE44" s="50"/>
      <c r="OQF44" s="50"/>
      <c r="OQG44" s="50"/>
      <c r="OQH44" s="50"/>
      <c r="OQI44" s="50"/>
      <c r="OQJ44" s="50"/>
      <c r="OQK44" s="50"/>
      <c r="OQL44" s="50"/>
      <c r="OQM44" s="50"/>
      <c r="OQN44" s="50"/>
      <c r="OQO44" s="50"/>
      <c r="OQP44" s="50"/>
      <c r="OQQ44" s="50"/>
      <c r="OQR44" s="50"/>
      <c r="OQS44" s="50"/>
      <c r="OQT44" s="50"/>
      <c r="OQU44" s="50"/>
      <c r="OQV44" s="50"/>
      <c r="OQW44" s="50"/>
      <c r="OQX44" s="50"/>
      <c r="OQY44" s="50"/>
      <c r="OQZ44" s="50"/>
      <c r="ORA44" s="50"/>
      <c r="ORB44" s="50"/>
      <c r="ORC44" s="50"/>
      <c r="ORD44" s="50"/>
      <c r="ORE44" s="50"/>
      <c r="ORF44" s="50"/>
      <c r="ORG44" s="50"/>
      <c r="ORH44" s="50"/>
      <c r="ORI44" s="50"/>
      <c r="ORJ44" s="50"/>
      <c r="ORK44" s="50"/>
      <c r="ORL44" s="50"/>
      <c r="ORM44" s="50"/>
      <c r="ORN44" s="50"/>
      <c r="ORO44" s="50"/>
      <c r="ORP44" s="50"/>
      <c r="ORQ44" s="50"/>
      <c r="ORR44" s="50"/>
      <c r="ORS44" s="50"/>
      <c r="ORT44" s="50"/>
      <c r="ORU44" s="50"/>
      <c r="ORV44" s="50"/>
      <c r="ORW44" s="50"/>
      <c r="ORX44" s="50"/>
      <c r="ORY44" s="50"/>
      <c r="ORZ44" s="50"/>
      <c r="OSA44" s="50"/>
      <c r="OSB44" s="50"/>
      <c r="OSC44" s="50"/>
      <c r="OSD44" s="50"/>
      <c r="OSE44" s="50"/>
      <c r="OSF44" s="50"/>
      <c r="OSG44" s="50"/>
      <c r="OSH44" s="50"/>
      <c r="OSI44" s="50"/>
      <c r="OSJ44" s="50"/>
      <c r="OSK44" s="50"/>
      <c r="OSL44" s="50"/>
      <c r="OSM44" s="50"/>
      <c r="OSN44" s="50"/>
      <c r="OSO44" s="50"/>
      <c r="OSP44" s="50"/>
      <c r="OSQ44" s="50"/>
      <c r="OSR44" s="50"/>
      <c r="OSS44" s="50"/>
      <c r="OST44" s="50"/>
      <c r="OSU44" s="50"/>
      <c r="OSV44" s="50"/>
      <c r="OSW44" s="50"/>
      <c r="OSX44" s="50"/>
      <c r="OSY44" s="50"/>
      <c r="OSZ44" s="50"/>
      <c r="OTA44" s="50"/>
      <c r="OTB44" s="50"/>
      <c r="OTC44" s="50"/>
      <c r="OTD44" s="50"/>
      <c r="OTE44" s="50"/>
      <c r="OTF44" s="50"/>
      <c r="OTG44" s="50"/>
      <c r="OTH44" s="50"/>
      <c r="OTI44" s="50"/>
      <c r="OTJ44" s="50"/>
      <c r="OTK44" s="50"/>
      <c r="OTL44" s="50"/>
      <c r="OTM44" s="50"/>
      <c r="OTN44" s="50"/>
      <c r="OTO44" s="50"/>
      <c r="OTP44" s="50"/>
      <c r="OTQ44" s="50"/>
      <c r="OTR44" s="50"/>
      <c r="OTS44" s="50"/>
      <c r="OTT44" s="50"/>
      <c r="OTU44" s="50"/>
      <c r="OTV44" s="50"/>
      <c r="OTW44" s="50"/>
      <c r="OTX44" s="50"/>
      <c r="OTY44" s="50"/>
      <c r="OTZ44" s="50"/>
      <c r="OUA44" s="50"/>
      <c r="OUB44" s="50"/>
      <c r="OUC44" s="50"/>
      <c r="OUD44" s="50"/>
      <c r="OUE44" s="50"/>
      <c r="OUF44" s="50"/>
      <c r="OUG44" s="50"/>
      <c r="OUH44" s="50"/>
      <c r="OUI44" s="50"/>
      <c r="OUJ44" s="50"/>
      <c r="OUK44" s="50"/>
      <c r="OUL44" s="50"/>
      <c r="OUM44" s="50"/>
      <c r="OUN44" s="50"/>
      <c r="OUO44" s="50"/>
      <c r="OUP44" s="50"/>
      <c r="OUQ44" s="50"/>
      <c r="OUR44" s="50"/>
      <c r="OUS44" s="50"/>
      <c r="OUT44" s="50"/>
      <c r="OUU44" s="50"/>
      <c r="OUV44" s="50"/>
      <c r="OUW44" s="50"/>
      <c r="OUX44" s="50"/>
      <c r="OUY44" s="50"/>
      <c r="OUZ44" s="50"/>
      <c r="OVA44" s="50"/>
      <c r="OVB44" s="50"/>
      <c r="OVC44" s="50"/>
      <c r="OVD44" s="50"/>
      <c r="OVE44" s="50"/>
      <c r="OVF44" s="50"/>
      <c r="OVG44" s="50"/>
      <c r="OVH44" s="50"/>
      <c r="OVI44" s="50"/>
      <c r="OVJ44" s="50"/>
      <c r="OVK44" s="50"/>
      <c r="OVL44" s="50"/>
      <c r="OVM44" s="50"/>
      <c r="OVN44" s="50"/>
      <c r="OVO44" s="50"/>
      <c r="OVP44" s="50"/>
      <c r="OVQ44" s="50"/>
      <c r="OVR44" s="50"/>
      <c r="OVS44" s="50"/>
      <c r="OVT44" s="50"/>
      <c r="OVU44" s="50"/>
      <c r="OVV44" s="50"/>
      <c r="OVW44" s="50"/>
      <c r="OVX44" s="50"/>
      <c r="OVY44" s="50"/>
      <c r="OVZ44" s="50"/>
      <c r="OWA44" s="50"/>
      <c r="OWB44" s="50"/>
      <c r="OWC44" s="50"/>
      <c r="OWD44" s="50"/>
      <c r="OWE44" s="50"/>
      <c r="OWF44" s="50"/>
      <c r="OWG44" s="50"/>
      <c r="OWH44" s="50"/>
      <c r="OWI44" s="50"/>
      <c r="OWJ44" s="50"/>
      <c r="OWK44" s="50"/>
      <c r="OWL44" s="50"/>
      <c r="OWM44" s="50"/>
      <c r="OWN44" s="50"/>
      <c r="OWO44" s="50"/>
      <c r="OWP44" s="50"/>
      <c r="OWQ44" s="50"/>
      <c r="OWR44" s="50"/>
      <c r="OWS44" s="50"/>
      <c r="OWT44" s="50"/>
      <c r="OWU44" s="50"/>
      <c r="OWV44" s="50"/>
      <c r="OWW44" s="50"/>
      <c r="OWX44" s="50"/>
      <c r="OWY44" s="50"/>
      <c r="OWZ44" s="50"/>
      <c r="OXA44" s="50"/>
      <c r="OXB44" s="50"/>
      <c r="OXC44" s="50"/>
      <c r="OXD44" s="50"/>
      <c r="OXE44" s="50"/>
      <c r="OXF44" s="50"/>
      <c r="OXG44" s="50"/>
      <c r="OXH44" s="50"/>
      <c r="OXI44" s="50"/>
      <c r="OXJ44" s="50"/>
      <c r="OXK44" s="50"/>
      <c r="OXL44" s="50"/>
      <c r="OXM44" s="50"/>
      <c r="OXN44" s="50"/>
      <c r="OXO44" s="50"/>
      <c r="OXP44" s="50"/>
      <c r="OXQ44" s="50"/>
      <c r="OXR44" s="50"/>
      <c r="OXS44" s="50"/>
      <c r="OXT44" s="50"/>
      <c r="OXU44" s="50"/>
      <c r="OXV44" s="50"/>
      <c r="OXW44" s="50"/>
      <c r="OXX44" s="50"/>
      <c r="OXY44" s="50"/>
      <c r="OXZ44" s="50"/>
      <c r="OYA44" s="50"/>
      <c r="OYB44" s="50"/>
      <c r="OYC44" s="50"/>
      <c r="OYD44" s="50"/>
      <c r="OYE44" s="50"/>
      <c r="OYF44" s="50"/>
      <c r="OYG44" s="50"/>
      <c r="OYH44" s="50"/>
      <c r="OYI44" s="50"/>
      <c r="OYJ44" s="50"/>
      <c r="OYK44" s="50"/>
      <c r="OYL44" s="50"/>
      <c r="OYM44" s="50"/>
      <c r="OYN44" s="50"/>
      <c r="OYO44" s="50"/>
      <c r="OYP44" s="50"/>
      <c r="OYQ44" s="50"/>
      <c r="OYR44" s="50"/>
      <c r="OYS44" s="50"/>
      <c r="OYT44" s="50"/>
      <c r="OYU44" s="50"/>
      <c r="OYV44" s="50"/>
      <c r="OYW44" s="50"/>
      <c r="OYX44" s="50"/>
      <c r="OYY44" s="50"/>
      <c r="OYZ44" s="50"/>
      <c r="OZA44" s="50"/>
      <c r="OZB44" s="50"/>
      <c r="OZC44" s="50"/>
      <c r="OZD44" s="50"/>
      <c r="OZE44" s="50"/>
      <c r="OZF44" s="50"/>
      <c r="OZG44" s="50"/>
      <c r="OZH44" s="50"/>
      <c r="OZI44" s="50"/>
      <c r="OZJ44" s="50"/>
      <c r="OZK44" s="50"/>
      <c r="OZL44" s="50"/>
      <c r="OZM44" s="50"/>
      <c r="OZN44" s="50"/>
      <c r="OZO44" s="50"/>
      <c r="OZP44" s="50"/>
      <c r="OZQ44" s="50"/>
      <c r="OZR44" s="50"/>
      <c r="OZS44" s="50"/>
      <c r="OZT44" s="50"/>
      <c r="OZU44" s="50"/>
      <c r="OZV44" s="50"/>
      <c r="OZW44" s="50"/>
      <c r="OZX44" s="50"/>
      <c r="OZY44" s="50"/>
      <c r="OZZ44" s="50"/>
      <c r="PAA44" s="50"/>
      <c r="PAB44" s="50"/>
      <c r="PAC44" s="50"/>
      <c r="PAD44" s="50"/>
      <c r="PAE44" s="50"/>
      <c r="PAF44" s="50"/>
      <c r="PAG44" s="50"/>
      <c r="PAH44" s="50"/>
      <c r="PAI44" s="50"/>
      <c r="PAJ44" s="50"/>
      <c r="PAK44" s="50"/>
      <c r="PAL44" s="50"/>
      <c r="PAM44" s="50"/>
      <c r="PAN44" s="50"/>
      <c r="PAO44" s="50"/>
      <c r="PAP44" s="50"/>
      <c r="PAQ44" s="50"/>
      <c r="PAR44" s="50"/>
      <c r="PAS44" s="50"/>
      <c r="PAT44" s="50"/>
      <c r="PAU44" s="50"/>
      <c r="PAV44" s="50"/>
      <c r="PAW44" s="50"/>
      <c r="PAX44" s="50"/>
      <c r="PAY44" s="50"/>
      <c r="PAZ44" s="50"/>
      <c r="PBA44" s="50"/>
      <c r="PBB44" s="50"/>
      <c r="PBC44" s="50"/>
      <c r="PBD44" s="50"/>
      <c r="PBE44" s="50"/>
      <c r="PBF44" s="50"/>
      <c r="PBG44" s="50"/>
      <c r="PBH44" s="50"/>
      <c r="PBI44" s="50"/>
      <c r="PBJ44" s="50"/>
      <c r="PBK44" s="50"/>
      <c r="PBL44" s="50"/>
      <c r="PBM44" s="50"/>
      <c r="PBN44" s="50"/>
      <c r="PBO44" s="50"/>
      <c r="PBP44" s="50"/>
      <c r="PBQ44" s="50"/>
      <c r="PBR44" s="50"/>
      <c r="PBS44" s="50"/>
      <c r="PBT44" s="50"/>
      <c r="PBU44" s="50"/>
      <c r="PBV44" s="50"/>
      <c r="PBW44" s="50"/>
      <c r="PBX44" s="50"/>
      <c r="PBY44" s="50"/>
      <c r="PBZ44" s="50"/>
      <c r="PCA44" s="50"/>
      <c r="PCB44" s="50"/>
      <c r="PCC44" s="50"/>
      <c r="PCD44" s="50"/>
      <c r="PCE44" s="50"/>
      <c r="PCF44" s="50"/>
      <c r="PCG44" s="50"/>
      <c r="PCH44" s="50"/>
      <c r="PCI44" s="50"/>
      <c r="PCJ44" s="50"/>
      <c r="PCK44" s="50"/>
      <c r="PCL44" s="50"/>
      <c r="PCM44" s="50"/>
      <c r="PCN44" s="50"/>
      <c r="PCO44" s="50"/>
      <c r="PCP44" s="50"/>
      <c r="PCQ44" s="50"/>
      <c r="PCR44" s="50"/>
      <c r="PCS44" s="50"/>
      <c r="PCT44" s="50"/>
      <c r="PCU44" s="50"/>
      <c r="PCV44" s="50"/>
      <c r="PCW44" s="50"/>
      <c r="PCX44" s="50"/>
      <c r="PCY44" s="50"/>
      <c r="PCZ44" s="50"/>
      <c r="PDA44" s="50"/>
      <c r="PDB44" s="50"/>
      <c r="PDC44" s="50"/>
      <c r="PDD44" s="50"/>
      <c r="PDE44" s="50"/>
      <c r="PDF44" s="50"/>
      <c r="PDG44" s="50"/>
      <c r="PDH44" s="50"/>
      <c r="PDI44" s="50"/>
      <c r="PDJ44" s="50"/>
      <c r="PDK44" s="50"/>
      <c r="PDL44" s="50"/>
      <c r="PDM44" s="50"/>
      <c r="PDN44" s="50"/>
      <c r="PDO44" s="50"/>
      <c r="PDP44" s="50"/>
      <c r="PDQ44" s="50"/>
      <c r="PDR44" s="50"/>
      <c r="PDS44" s="50"/>
      <c r="PDT44" s="50"/>
      <c r="PDU44" s="50"/>
      <c r="PDV44" s="50"/>
      <c r="PDW44" s="50"/>
      <c r="PDX44" s="50"/>
      <c r="PDY44" s="50"/>
      <c r="PDZ44" s="50"/>
      <c r="PEA44" s="50"/>
      <c r="PEB44" s="50"/>
      <c r="PEC44" s="50"/>
      <c r="PED44" s="50"/>
      <c r="PEE44" s="50"/>
      <c r="PEF44" s="50"/>
      <c r="PEG44" s="50"/>
      <c r="PEH44" s="50"/>
      <c r="PEI44" s="50"/>
      <c r="PEJ44" s="50"/>
      <c r="PEK44" s="50"/>
      <c r="PEL44" s="50"/>
      <c r="PEM44" s="50"/>
      <c r="PEN44" s="50"/>
      <c r="PEO44" s="50"/>
      <c r="PEP44" s="50"/>
      <c r="PEQ44" s="50"/>
      <c r="PER44" s="50"/>
      <c r="PES44" s="50"/>
      <c r="PET44" s="50"/>
      <c r="PEU44" s="50"/>
      <c r="PEV44" s="50"/>
      <c r="PEW44" s="50"/>
      <c r="PEX44" s="50"/>
      <c r="PEY44" s="50"/>
      <c r="PEZ44" s="50"/>
      <c r="PFA44" s="50"/>
      <c r="PFB44" s="50"/>
      <c r="PFC44" s="50"/>
      <c r="PFD44" s="50"/>
      <c r="PFE44" s="50"/>
      <c r="PFF44" s="50"/>
      <c r="PFG44" s="50"/>
      <c r="PFH44" s="50"/>
      <c r="PFI44" s="50"/>
      <c r="PFJ44" s="50"/>
      <c r="PFK44" s="50"/>
      <c r="PFL44" s="50"/>
      <c r="PFM44" s="50"/>
      <c r="PFN44" s="50"/>
      <c r="PFO44" s="50"/>
      <c r="PFP44" s="50"/>
      <c r="PFQ44" s="50"/>
      <c r="PFR44" s="50"/>
      <c r="PFS44" s="50"/>
      <c r="PFT44" s="50"/>
      <c r="PFU44" s="50"/>
      <c r="PFV44" s="50"/>
      <c r="PFW44" s="50"/>
      <c r="PFX44" s="50"/>
      <c r="PFY44" s="50"/>
      <c r="PFZ44" s="50"/>
      <c r="PGA44" s="50"/>
      <c r="PGB44" s="50"/>
      <c r="PGC44" s="50"/>
      <c r="PGD44" s="50"/>
      <c r="PGE44" s="50"/>
      <c r="PGF44" s="50"/>
      <c r="PGG44" s="50"/>
      <c r="PGH44" s="50"/>
      <c r="PGI44" s="50"/>
      <c r="PGJ44" s="50"/>
      <c r="PGK44" s="50"/>
      <c r="PGL44" s="50"/>
      <c r="PGM44" s="50"/>
      <c r="PGN44" s="50"/>
      <c r="PGO44" s="50"/>
      <c r="PGP44" s="50"/>
      <c r="PGQ44" s="50"/>
      <c r="PGR44" s="50"/>
      <c r="PGS44" s="50"/>
      <c r="PGT44" s="50"/>
      <c r="PGU44" s="50"/>
      <c r="PGV44" s="50"/>
      <c r="PGW44" s="50"/>
      <c r="PGX44" s="50"/>
      <c r="PGY44" s="50"/>
      <c r="PGZ44" s="50"/>
      <c r="PHA44" s="50"/>
      <c r="PHB44" s="50"/>
      <c r="PHC44" s="50"/>
      <c r="PHD44" s="50"/>
      <c r="PHE44" s="50"/>
      <c r="PHF44" s="50"/>
      <c r="PHG44" s="50"/>
      <c r="PHH44" s="50"/>
      <c r="PHI44" s="50"/>
      <c r="PHJ44" s="50"/>
      <c r="PHK44" s="50"/>
      <c r="PHL44" s="50"/>
      <c r="PHM44" s="50"/>
      <c r="PHN44" s="50"/>
      <c r="PHO44" s="50"/>
      <c r="PHP44" s="50"/>
      <c r="PHQ44" s="50"/>
      <c r="PHR44" s="50"/>
      <c r="PHS44" s="50"/>
      <c r="PHT44" s="50"/>
      <c r="PHU44" s="50"/>
      <c r="PHV44" s="50"/>
      <c r="PHW44" s="50"/>
      <c r="PHX44" s="50"/>
      <c r="PHY44" s="50"/>
      <c r="PHZ44" s="50"/>
      <c r="PIA44" s="50"/>
      <c r="PIB44" s="50"/>
      <c r="PIC44" s="50"/>
      <c r="PID44" s="50"/>
      <c r="PIE44" s="50"/>
      <c r="PIF44" s="50"/>
      <c r="PIG44" s="50"/>
      <c r="PIH44" s="50"/>
      <c r="PII44" s="50"/>
      <c r="PIJ44" s="50"/>
      <c r="PIK44" s="50"/>
      <c r="PIL44" s="50"/>
      <c r="PIM44" s="50"/>
      <c r="PIN44" s="50"/>
      <c r="PIO44" s="50"/>
      <c r="PIP44" s="50"/>
      <c r="PIQ44" s="50"/>
      <c r="PIR44" s="50"/>
      <c r="PIS44" s="50"/>
      <c r="PIT44" s="50"/>
      <c r="PIU44" s="50"/>
      <c r="PIV44" s="50"/>
      <c r="PIW44" s="50"/>
      <c r="PIX44" s="50"/>
      <c r="PIY44" s="50"/>
      <c r="PIZ44" s="50"/>
      <c r="PJA44" s="50"/>
      <c r="PJB44" s="50"/>
      <c r="PJC44" s="50"/>
      <c r="PJD44" s="50"/>
      <c r="PJE44" s="50"/>
      <c r="PJF44" s="50"/>
      <c r="PJG44" s="50"/>
      <c r="PJH44" s="50"/>
      <c r="PJI44" s="50"/>
      <c r="PJJ44" s="50"/>
      <c r="PJK44" s="50"/>
      <c r="PJL44" s="50"/>
      <c r="PJM44" s="50"/>
      <c r="PJN44" s="50"/>
      <c r="PJO44" s="50"/>
      <c r="PJP44" s="50"/>
      <c r="PJQ44" s="50"/>
      <c r="PJR44" s="50"/>
      <c r="PJS44" s="50"/>
      <c r="PJT44" s="50"/>
      <c r="PJU44" s="50"/>
      <c r="PJV44" s="50"/>
      <c r="PJW44" s="50"/>
      <c r="PJX44" s="50"/>
      <c r="PJY44" s="50"/>
      <c r="PJZ44" s="50"/>
      <c r="PKA44" s="50"/>
      <c r="PKB44" s="50"/>
      <c r="PKC44" s="50"/>
      <c r="PKD44" s="50"/>
      <c r="PKE44" s="50"/>
      <c r="PKF44" s="50"/>
      <c r="PKG44" s="50"/>
      <c r="PKH44" s="50"/>
      <c r="PKI44" s="50"/>
      <c r="PKJ44" s="50"/>
      <c r="PKK44" s="50"/>
      <c r="PKL44" s="50"/>
      <c r="PKM44" s="50"/>
      <c r="PKN44" s="50"/>
      <c r="PKO44" s="50"/>
      <c r="PKP44" s="50"/>
      <c r="PKQ44" s="50"/>
      <c r="PKR44" s="50"/>
      <c r="PKS44" s="50"/>
      <c r="PKT44" s="50"/>
      <c r="PKU44" s="50"/>
      <c r="PKV44" s="50"/>
      <c r="PKW44" s="50"/>
      <c r="PKX44" s="50"/>
      <c r="PKY44" s="50"/>
      <c r="PKZ44" s="50"/>
      <c r="PLA44" s="50"/>
      <c r="PLB44" s="50"/>
      <c r="PLC44" s="50"/>
      <c r="PLD44" s="50"/>
      <c r="PLE44" s="50"/>
      <c r="PLF44" s="50"/>
      <c r="PLG44" s="50"/>
      <c r="PLH44" s="50"/>
      <c r="PLI44" s="50"/>
      <c r="PLJ44" s="50"/>
      <c r="PLK44" s="50"/>
      <c r="PLL44" s="50"/>
      <c r="PLM44" s="50"/>
      <c r="PLN44" s="50"/>
      <c r="PLO44" s="50"/>
      <c r="PLP44" s="50"/>
      <c r="PLQ44" s="50"/>
      <c r="PLR44" s="50"/>
      <c r="PLS44" s="50"/>
      <c r="PLT44" s="50"/>
      <c r="PLU44" s="50"/>
      <c r="PLV44" s="50"/>
      <c r="PLW44" s="50"/>
      <c r="PLX44" s="50"/>
      <c r="PLY44" s="50"/>
      <c r="PLZ44" s="50"/>
      <c r="PMA44" s="50"/>
      <c r="PMB44" s="50"/>
      <c r="PMC44" s="50"/>
      <c r="PMD44" s="50"/>
      <c r="PME44" s="50"/>
      <c r="PMF44" s="50"/>
      <c r="PMG44" s="50"/>
      <c r="PMH44" s="50"/>
      <c r="PMI44" s="50"/>
      <c r="PMJ44" s="50"/>
      <c r="PMK44" s="50"/>
      <c r="PML44" s="50"/>
      <c r="PMM44" s="50"/>
      <c r="PMN44" s="50"/>
      <c r="PMO44" s="50"/>
      <c r="PMP44" s="50"/>
      <c r="PMQ44" s="50"/>
      <c r="PMR44" s="50"/>
      <c r="PMS44" s="50"/>
      <c r="PMT44" s="50"/>
      <c r="PMU44" s="50"/>
      <c r="PMV44" s="50"/>
      <c r="PMW44" s="50"/>
      <c r="PMX44" s="50"/>
      <c r="PMY44" s="50"/>
      <c r="PMZ44" s="50"/>
      <c r="PNA44" s="50"/>
      <c r="PNB44" s="50"/>
      <c r="PNC44" s="50"/>
      <c r="PND44" s="50"/>
      <c r="PNE44" s="50"/>
      <c r="PNF44" s="50"/>
      <c r="PNG44" s="50"/>
      <c r="PNH44" s="50"/>
      <c r="PNI44" s="50"/>
      <c r="PNJ44" s="50"/>
      <c r="PNK44" s="50"/>
      <c r="PNL44" s="50"/>
      <c r="PNM44" s="50"/>
      <c r="PNN44" s="50"/>
      <c r="PNO44" s="50"/>
      <c r="PNP44" s="50"/>
      <c r="PNQ44" s="50"/>
      <c r="PNR44" s="50"/>
      <c r="PNS44" s="50"/>
      <c r="PNT44" s="50"/>
      <c r="PNU44" s="50"/>
      <c r="PNV44" s="50"/>
      <c r="PNW44" s="50"/>
      <c r="PNX44" s="50"/>
      <c r="PNY44" s="50"/>
      <c r="PNZ44" s="50"/>
      <c r="POA44" s="50"/>
      <c r="POB44" s="50"/>
      <c r="POC44" s="50"/>
      <c r="POD44" s="50"/>
      <c r="POE44" s="50"/>
      <c r="POF44" s="50"/>
      <c r="POG44" s="50"/>
      <c r="POH44" s="50"/>
      <c r="POI44" s="50"/>
      <c r="POJ44" s="50"/>
      <c r="POK44" s="50"/>
      <c r="POL44" s="50"/>
      <c r="POM44" s="50"/>
      <c r="PON44" s="50"/>
      <c r="POO44" s="50"/>
      <c r="POP44" s="50"/>
      <c r="POQ44" s="50"/>
      <c r="POR44" s="50"/>
      <c r="POS44" s="50"/>
      <c r="POT44" s="50"/>
      <c r="POU44" s="50"/>
      <c r="POV44" s="50"/>
      <c r="POW44" s="50"/>
      <c r="POX44" s="50"/>
      <c r="POY44" s="50"/>
      <c r="POZ44" s="50"/>
      <c r="PPA44" s="50"/>
      <c r="PPB44" s="50"/>
      <c r="PPC44" s="50"/>
      <c r="PPD44" s="50"/>
      <c r="PPE44" s="50"/>
      <c r="PPF44" s="50"/>
      <c r="PPG44" s="50"/>
      <c r="PPH44" s="50"/>
      <c r="PPI44" s="50"/>
      <c r="PPJ44" s="50"/>
      <c r="PPK44" s="50"/>
      <c r="PPL44" s="50"/>
      <c r="PPM44" s="50"/>
      <c r="PPN44" s="50"/>
      <c r="PPO44" s="50"/>
      <c r="PPP44" s="50"/>
      <c r="PPQ44" s="50"/>
      <c r="PPR44" s="50"/>
      <c r="PPS44" s="50"/>
      <c r="PPT44" s="50"/>
      <c r="PPU44" s="50"/>
      <c r="PPV44" s="50"/>
      <c r="PPW44" s="50"/>
      <c r="PPX44" s="50"/>
      <c r="PPY44" s="50"/>
      <c r="PPZ44" s="50"/>
      <c r="PQA44" s="50"/>
      <c r="PQB44" s="50"/>
      <c r="PQC44" s="50"/>
      <c r="PQD44" s="50"/>
      <c r="PQE44" s="50"/>
      <c r="PQF44" s="50"/>
      <c r="PQG44" s="50"/>
      <c r="PQH44" s="50"/>
      <c r="PQI44" s="50"/>
      <c r="PQJ44" s="50"/>
      <c r="PQK44" s="50"/>
      <c r="PQL44" s="50"/>
      <c r="PQM44" s="50"/>
      <c r="PQN44" s="50"/>
      <c r="PQO44" s="50"/>
      <c r="PQP44" s="50"/>
      <c r="PQQ44" s="50"/>
      <c r="PQR44" s="50"/>
      <c r="PQS44" s="50"/>
      <c r="PQT44" s="50"/>
      <c r="PQU44" s="50"/>
      <c r="PQV44" s="50"/>
      <c r="PQW44" s="50"/>
      <c r="PQX44" s="50"/>
      <c r="PQY44" s="50"/>
      <c r="PQZ44" s="50"/>
      <c r="PRA44" s="50"/>
      <c r="PRB44" s="50"/>
      <c r="PRC44" s="50"/>
      <c r="PRD44" s="50"/>
      <c r="PRE44" s="50"/>
      <c r="PRF44" s="50"/>
      <c r="PRG44" s="50"/>
      <c r="PRH44" s="50"/>
      <c r="PRI44" s="50"/>
      <c r="PRJ44" s="50"/>
      <c r="PRK44" s="50"/>
      <c r="PRL44" s="50"/>
      <c r="PRM44" s="50"/>
      <c r="PRN44" s="50"/>
      <c r="PRO44" s="50"/>
      <c r="PRP44" s="50"/>
      <c r="PRQ44" s="50"/>
      <c r="PRR44" s="50"/>
      <c r="PRS44" s="50"/>
      <c r="PRT44" s="50"/>
      <c r="PRU44" s="50"/>
      <c r="PRV44" s="50"/>
      <c r="PRW44" s="50"/>
      <c r="PRX44" s="50"/>
      <c r="PRY44" s="50"/>
      <c r="PRZ44" s="50"/>
      <c r="PSA44" s="50"/>
      <c r="PSB44" s="50"/>
      <c r="PSC44" s="50"/>
      <c r="PSD44" s="50"/>
      <c r="PSE44" s="50"/>
      <c r="PSF44" s="50"/>
      <c r="PSG44" s="50"/>
      <c r="PSH44" s="50"/>
      <c r="PSI44" s="50"/>
      <c r="PSJ44" s="50"/>
      <c r="PSK44" s="50"/>
      <c r="PSL44" s="50"/>
      <c r="PSM44" s="50"/>
      <c r="PSN44" s="50"/>
      <c r="PSO44" s="50"/>
      <c r="PSP44" s="50"/>
      <c r="PSQ44" s="50"/>
      <c r="PSR44" s="50"/>
      <c r="PSS44" s="50"/>
      <c r="PST44" s="50"/>
      <c r="PSU44" s="50"/>
      <c r="PSV44" s="50"/>
      <c r="PSW44" s="50"/>
      <c r="PSX44" s="50"/>
      <c r="PSY44" s="50"/>
      <c r="PSZ44" s="50"/>
      <c r="PTA44" s="50"/>
      <c r="PTB44" s="50"/>
      <c r="PTC44" s="50"/>
      <c r="PTD44" s="50"/>
      <c r="PTE44" s="50"/>
      <c r="PTF44" s="50"/>
      <c r="PTG44" s="50"/>
      <c r="PTH44" s="50"/>
      <c r="PTI44" s="50"/>
      <c r="PTJ44" s="50"/>
      <c r="PTK44" s="50"/>
      <c r="PTL44" s="50"/>
      <c r="PTM44" s="50"/>
      <c r="PTN44" s="50"/>
      <c r="PTO44" s="50"/>
      <c r="PTP44" s="50"/>
      <c r="PTQ44" s="50"/>
      <c r="PTR44" s="50"/>
      <c r="PTS44" s="50"/>
      <c r="PTT44" s="50"/>
      <c r="PTU44" s="50"/>
      <c r="PTV44" s="50"/>
      <c r="PTW44" s="50"/>
      <c r="PTX44" s="50"/>
      <c r="PTY44" s="50"/>
      <c r="PTZ44" s="50"/>
      <c r="PUA44" s="50"/>
      <c r="PUB44" s="50"/>
      <c r="PUC44" s="50"/>
      <c r="PUD44" s="50"/>
      <c r="PUE44" s="50"/>
      <c r="PUF44" s="50"/>
      <c r="PUG44" s="50"/>
      <c r="PUH44" s="50"/>
      <c r="PUI44" s="50"/>
      <c r="PUJ44" s="50"/>
      <c r="PUK44" s="50"/>
      <c r="PUL44" s="50"/>
      <c r="PUM44" s="50"/>
      <c r="PUN44" s="50"/>
      <c r="PUO44" s="50"/>
      <c r="PUP44" s="50"/>
      <c r="PUQ44" s="50"/>
      <c r="PUR44" s="50"/>
      <c r="PUS44" s="50"/>
      <c r="PUT44" s="50"/>
      <c r="PUU44" s="50"/>
      <c r="PUV44" s="50"/>
      <c r="PUW44" s="50"/>
      <c r="PUX44" s="50"/>
      <c r="PUY44" s="50"/>
      <c r="PUZ44" s="50"/>
      <c r="PVA44" s="50"/>
      <c r="PVB44" s="50"/>
      <c r="PVC44" s="50"/>
      <c r="PVD44" s="50"/>
      <c r="PVE44" s="50"/>
      <c r="PVF44" s="50"/>
      <c r="PVG44" s="50"/>
      <c r="PVH44" s="50"/>
      <c r="PVI44" s="50"/>
      <c r="PVJ44" s="50"/>
      <c r="PVK44" s="50"/>
      <c r="PVL44" s="50"/>
      <c r="PVM44" s="50"/>
      <c r="PVN44" s="50"/>
      <c r="PVO44" s="50"/>
      <c r="PVP44" s="50"/>
      <c r="PVQ44" s="50"/>
      <c r="PVR44" s="50"/>
      <c r="PVS44" s="50"/>
      <c r="PVT44" s="50"/>
      <c r="PVU44" s="50"/>
      <c r="PVV44" s="50"/>
      <c r="PVW44" s="50"/>
      <c r="PVX44" s="50"/>
      <c r="PVY44" s="50"/>
      <c r="PVZ44" s="50"/>
      <c r="PWA44" s="50"/>
      <c r="PWB44" s="50"/>
      <c r="PWC44" s="50"/>
      <c r="PWD44" s="50"/>
      <c r="PWE44" s="50"/>
      <c r="PWF44" s="50"/>
      <c r="PWG44" s="50"/>
      <c r="PWH44" s="50"/>
      <c r="PWI44" s="50"/>
      <c r="PWJ44" s="50"/>
      <c r="PWK44" s="50"/>
      <c r="PWL44" s="50"/>
      <c r="PWM44" s="50"/>
      <c r="PWN44" s="50"/>
      <c r="PWO44" s="50"/>
      <c r="PWP44" s="50"/>
      <c r="PWQ44" s="50"/>
      <c r="PWR44" s="50"/>
      <c r="PWS44" s="50"/>
      <c r="PWT44" s="50"/>
      <c r="PWU44" s="50"/>
      <c r="PWV44" s="50"/>
      <c r="PWW44" s="50"/>
      <c r="PWX44" s="50"/>
      <c r="PWY44" s="50"/>
      <c r="PWZ44" s="50"/>
      <c r="PXA44" s="50"/>
      <c r="PXB44" s="50"/>
      <c r="PXC44" s="50"/>
      <c r="PXD44" s="50"/>
      <c r="PXE44" s="50"/>
      <c r="PXF44" s="50"/>
      <c r="PXG44" s="50"/>
      <c r="PXH44" s="50"/>
      <c r="PXI44" s="50"/>
      <c r="PXJ44" s="50"/>
      <c r="PXK44" s="50"/>
      <c r="PXL44" s="50"/>
      <c r="PXM44" s="50"/>
      <c r="PXN44" s="50"/>
      <c r="PXO44" s="50"/>
      <c r="PXP44" s="50"/>
      <c r="PXQ44" s="50"/>
      <c r="PXR44" s="50"/>
      <c r="PXS44" s="50"/>
      <c r="PXT44" s="50"/>
      <c r="PXU44" s="50"/>
      <c r="PXV44" s="50"/>
      <c r="PXW44" s="50"/>
      <c r="PXX44" s="50"/>
      <c r="PXY44" s="50"/>
      <c r="PXZ44" s="50"/>
      <c r="PYA44" s="50"/>
      <c r="PYB44" s="50"/>
      <c r="PYC44" s="50"/>
      <c r="PYD44" s="50"/>
      <c r="PYE44" s="50"/>
      <c r="PYF44" s="50"/>
      <c r="PYG44" s="50"/>
      <c r="PYH44" s="50"/>
      <c r="PYI44" s="50"/>
      <c r="PYJ44" s="50"/>
      <c r="PYK44" s="50"/>
      <c r="PYL44" s="50"/>
      <c r="PYM44" s="50"/>
      <c r="PYN44" s="50"/>
      <c r="PYO44" s="50"/>
      <c r="PYP44" s="50"/>
      <c r="PYQ44" s="50"/>
      <c r="PYR44" s="50"/>
      <c r="PYS44" s="50"/>
      <c r="PYT44" s="50"/>
      <c r="PYU44" s="50"/>
      <c r="PYV44" s="50"/>
      <c r="PYW44" s="50"/>
      <c r="PYX44" s="50"/>
      <c r="PYY44" s="50"/>
      <c r="PYZ44" s="50"/>
      <c r="PZA44" s="50"/>
      <c r="PZB44" s="50"/>
      <c r="PZC44" s="50"/>
      <c r="PZD44" s="50"/>
      <c r="PZE44" s="50"/>
      <c r="PZF44" s="50"/>
      <c r="PZG44" s="50"/>
      <c r="PZH44" s="50"/>
      <c r="PZI44" s="50"/>
      <c r="PZJ44" s="50"/>
      <c r="PZK44" s="50"/>
      <c r="PZL44" s="50"/>
      <c r="PZM44" s="50"/>
      <c r="PZN44" s="50"/>
      <c r="PZO44" s="50"/>
      <c r="PZP44" s="50"/>
      <c r="PZQ44" s="50"/>
      <c r="PZR44" s="50"/>
      <c r="PZS44" s="50"/>
      <c r="PZT44" s="50"/>
      <c r="PZU44" s="50"/>
      <c r="PZV44" s="50"/>
      <c r="PZW44" s="50"/>
      <c r="PZX44" s="50"/>
      <c r="PZY44" s="50"/>
      <c r="PZZ44" s="50"/>
      <c r="QAA44" s="50"/>
      <c r="QAB44" s="50"/>
      <c r="QAC44" s="50"/>
      <c r="QAD44" s="50"/>
      <c r="QAE44" s="50"/>
      <c r="QAF44" s="50"/>
      <c r="QAG44" s="50"/>
      <c r="QAH44" s="50"/>
      <c r="QAI44" s="50"/>
      <c r="QAJ44" s="50"/>
      <c r="QAK44" s="50"/>
      <c r="QAL44" s="50"/>
      <c r="QAM44" s="50"/>
      <c r="QAN44" s="50"/>
      <c r="QAO44" s="50"/>
      <c r="QAP44" s="50"/>
      <c r="QAQ44" s="50"/>
      <c r="QAR44" s="50"/>
      <c r="QAS44" s="50"/>
      <c r="QAT44" s="50"/>
      <c r="QAU44" s="50"/>
      <c r="QAV44" s="50"/>
      <c r="QAW44" s="50"/>
      <c r="QAX44" s="50"/>
      <c r="QAY44" s="50"/>
      <c r="QAZ44" s="50"/>
      <c r="QBA44" s="50"/>
      <c r="QBB44" s="50"/>
      <c r="QBC44" s="50"/>
      <c r="QBD44" s="50"/>
      <c r="QBE44" s="50"/>
      <c r="QBF44" s="50"/>
      <c r="QBG44" s="50"/>
      <c r="QBH44" s="50"/>
      <c r="QBI44" s="50"/>
      <c r="QBJ44" s="50"/>
      <c r="QBK44" s="50"/>
      <c r="QBL44" s="50"/>
      <c r="QBM44" s="50"/>
      <c r="QBN44" s="50"/>
      <c r="QBO44" s="50"/>
      <c r="QBP44" s="50"/>
      <c r="QBQ44" s="50"/>
      <c r="QBR44" s="50"/>
      <c r="QBS44" s="50"/>
      <c r="QBT44" s="50"/>
      <c r="QBU44" s="50"/>
      <c r="QBV44" s="50"/>
      <c r="QBW44" s="50"/>
      <c r="QBX44" s="50"/>
      <c r="QBY44" s="50"/>
      <c r="QBZ44" s="50"/>
      <c r="QCA44" s="50"/>
      <c r="QCB44" s="50"/>
      <c r="QCC44" s="50"/>
      <c r="QCD44" s="50"/>
      <c r="QCE44" s="50"/>
      <c r="QCF44" s="50"/>
      <c r="QCG44" s="50"/>
      <c r="QCH44" s="50"/>
      <c r="QCI44" s="50"/>
      <c r="QCJ44" s="50"/>
      <c r="QCK44" s="50"/>
      <c r="QCL44" s="50"/>
      <c r="QCM44" s="50"/>
      <c r="QCN44" s="50"/>
      <c r="QCO44" s="50"/>
      <c r="QCP44" s="50"/>
      <c r="QCQ44" s="50"/>
      <c r="QCR44" s="50"/>
      <c r="QCS44" s="50"/>
      <c r="QCT44" s="50"/>
      <c r="QCU44" s="50"/>
      <c r="QCV44" s="50"/>
      <c r="QCW44" s="50"/>
      <c r="QCX44" s="50"/>
      <c r="QCY44" s="50"/>
      <c r="QCZ44" s="50"/>
      <c r="QDA44" s="50"/>
      <c r="QDB44" s="50"/>
      <c r="QDC44" s="50"/>
      <c r="QDD44" s="50"/>
      <c r="QDE44" s="50"/>
      <c r="QDF44" s="50"/>
      <c r="QDG44" s="50"/>
      <c r="QDH44" s="50"/>
      <c r="QDI44" s="50"/>
      <c r="QDJ44" s="50"/>
      <c r="QDK44" s="50"/>
      <c r="QDL44" s="50"/>
      <c r="QDM44" s="50"/>
      <c r="QDN44" s="50"/>
      <c r="QDO44" s="50"/>
      <c r="QDP44" s="50"/>
      <c r="QDQ44" s="50"/>
      <c r="QDR44" s="50"/>
      <c r="QDS44" s="50"/>
      <c r="QDT44" s="50"/>
      <c r="QDU44" s="50"/>
      <c r="QDV44" s="50"/>
      <c r="QDW44" s="50"/>
      <c r="QDX44" s="50"/>
      <c r="QDY44" s="50"/>
      <c r="QDZ44" s="50"/>
      <c r="QEA44" s="50"/>
      <c r="QEB44" s="50"/>
      <c r="QEC44" s="50"/>
      <c r="QED44" s="50"/>
      <c r="QEE44" s="50"/>
      <c r="QEF44" s="50"/>
      <c r="QEG44" s="50"/>
      <c r="QEH44" s="50"/>
      <c r="QEI44" s="50"/>
      <c r="QEJ44" s="50"/>
      <c r="QEK44" s="50"/>
      <c r="QEL44" s="50"/>
      <c r="QEM44" s="50"/>
      <c r="QEN44" s="50"/>
      <c r="QEO44" s="50"/>
      <c r="QEP44" s="50"/>
      <c r="QEQ44" s="50"/>
      <c r="QER44" s="50"/>
      <c r="QES44" s="50"/>
      <c r="QET44" s="50"/>
      <c r="QEU44" s="50"/>
      <c r="QEV44" s="50"/>
      <c r="QEW44" s="50"/>
      <c r="QEX44" s="50"/>
      <c r="QEY44" s="50"/>
      <c r="QEZ44" s="50"/>
      <c r="QFA44" s="50"/>
      <c r="QFB44" s="50"/>
      <c r="QFC44" s="50"/>
      <c r="QFD44" s="50"/>
      <c r="QFE44" s="50"/>
      <c r="QFF44" s="50"/>
      <c r="QFG44" s="50"/>
      <c r="QFH44" s="50"/>
      <c r="QFI44" s="50"/>
      <c r="QFJ44" s="50"/>
      <c r="QFK44" s="50"/>
      <c r="QFL44" s="50"/>
      <c r="QFM44" s="50"/>
      <c r="QFN44" s="50"/>
      <c r="QFO44" s="50"/>
      <c r="QFP44" s="50"/>
      <c r="QFQ44" s="50"/>
      <c r="QFR44" s="50"/>
      <c r="QFS44" s="50"/>
      <c r="QFT44" s="50"/>
      <c r="QFU44" s="50"/>
      <c r="QFV44" s="50"/>
      <c r="QFW44" s="50"/>
      <c r="QFX44" s="50"/>
      <c r="QFY44" s="50"/>
      <c r="QFZ44" s="50"/>
      <c r="QGA44" s="50"/>
      <c r="QGB44" s="50"/>
      <c r="QGC44" s="50"/>
      <c r="QGD44" s="50"/>
      <c r="QGE44" s="50"/>
      <c r="QGF44" s="50"/>
      <c r="QGG44" s="50"/>
      <c r="QGH44" s="50"/>
      <c r="QGI44" s="50"/>
      <c r="QGJ44" s="50"/>
      <c r="QGK44" s="50"/>
      <c r="QGL44" s="50"/>
      <c r="QGM44" s="50"/>
      <c r="QGN44" s="50"/>
      <c r="QGO44" s="50"/>
      <c r="QGP44" s="50"/>
      <c r="QGQ44" s="50"/>
      <c r="QGR44" s="50"/>
      <c r="QGS44" s="50"/>
      <c r="QGT44" s="50"/>
      <c r="QGU44" s="50"/>
      <c r="QGV44" s="50"/>
      <c r="QGW44" s="50"/>
      <c r="QGX44" s="50"/>
      <c r="QGY44" s="50"/>
      <c r="QGZ44" s="50"/>
      <c r="QHA44" s="50"/>
      <c r="QHB44" s="50"/>
      <c r="QHC44" s="50"/>
      <c r="QHD44" s="50"/>
      <c r="QHE44" s="50"/>
      <c r="QHF44" s="50"/>
      <c r="QHG44" s="50"/>
      <c r="QHH44" s="50"/>
      <c r="QHI44" s="50"/>
      <c r="QHJ44" s="50"/>
      <c r="QHK44" s="50"/>
      <c r="QHL44" s="50"/>
      <c r="QHM44" s="50"/>
      <c r="QHN44" s="50"/>
      <c r="QHO44" s="50"/>
      <c r="QHP44" s="50"/>
      <c r="QHQ44" s="50"/>
      <c r="QHR44" s="50"/>
      <c r="QHS44" s="50"/>
      <c r="QHT44" s="50"/>
      <c r="QHU44" s="50"/>
      <c r="QHV44" s="50"/>
      <c r="QHW44" s="50"/>
      <c r="QHX44" s="50"/>
      <c r="QHY44" s="50"/>
      <c r="QHZ44" s="50"/>
      <c r="QIA44" s="50"/>
      <c r="QIB44" s="50"/>
      <c r="QIC44" s="50"/>
      <c r="QID44" s="50"/>
      <c r="QIE44" s="50"/>
      <c r="QIF44" s="50"/>
      <c r="QIG44" s="50"/>
      <c r="QIH44" s="50"/>
      <c r="QII44" s="50"/>
      <c r="QIJ44" s="50"/>
      <c r="QIK44" s="50"/>
      <c r="QIL44" s="50"/>
      <c r="QIM44" s="50"/>
      <c r="QIN44" s="50"/>
      <c r="QIO44" s="50"/>
      <c r="QIP44" s="50"/>
      <c r="QIQ44" s="50"/>
      <c r="QIR44" s="50"/>
      <c r="QIS44" s="50"/>
      <c r="QIT44" s="50"/>
      <c r="QIU44" s="50"/>
      <c r="QIV44" s="50"/>
      <c r="QIW44" s="50"/>
      <c r="QIX44" s="50"/>
      <c r="QIY44" s="50"/>
      <c r="QIZ44" s="50"/>
      <c r="QJA44" s="50"/>
      <c r="QJB44" s="50"/>
      <c r="QJC44" s="50"/>
      <c r="QJD44" s="50"/>
      <c r="QJE44" s="50"/>
      <c r="QJF44" s="50"/>
      <c r="QJG44" s="50"/>
      <c r="QJH44" s="50"/>
      <c r="QJI44" s="50"/>
      <c r="QJJ44" s="50"/>
      <c r="QJK44" s="50"/>
      <c r="QJL44" s="50"/>
      <c r="QJM44" s="50"/>
      <c r="QJN44" s="50"/>
      <c r="QJO44" s="50"/>
      <c r="QJP44" s="50"/>
      <c r="QJQ44" s="50"/>
      <c r="QJR44" s="50"/>
      <c r="QJS44" s="50"/>
      <c r="QJT44" s="50"/>
      <c r="QJU44" s="50"/>
      <c r="QJV44" s="50"/>
      <c r="QJW44" s="50"/>
      <c r="QJX44" s="50"/>
      <c r="QJY44" s="50"/>
      <c r="QJZ44" s="50"/>
      <c r="QKA44" s="50"/>
      <c r="QKB44" s="50"/>
      <c r="QKC44" s="50"/>
      <c r="QKD44" s="50"/>
      <c r="QKE44" s="50"/>
      <c r="QKF44" s="50"/>
      <c r="QKG44" s="50"/>
      <c r="QKH44" s="50"/>
      <c r="QKI44" s="50"/>
      <c r="QKJ44" s="50"/>
      <c r="QKK44" s="50"/>
      <c r="QKL44" s="50"/>
      <c r="QKM44" s="50"/>
      <c r="QKN44" s="50"/>
      <c r="QKO44" s="50"/>
      <c r="QKP44" s="50"/>
      <c r="QKQ44" s="50"/>
      <c r="QKR44" s="50"/>
      <c r="QKS44" s="50"/>
      <c r="QKT44" s="50"/>
      <c r="QKU44" s="50"/>
      <c r="QKV44" s="50"/>
      <c r="QKW44" s="50"/>
      <c r="QKX44" s="50"/>
      <c r="QKY44" s="50"/>
      <c r="QKZ44" s="50"/>
      <c r="QLA44" s="50"/>
      <c r="QLB44" s="50"/>
      <c r="QLC44" s="50"/>
      <c r="QLD44" s="50"/>
      <c r="QLE44" s="50"/>
      <c r="QLF44" s="50"/>
      <c r="QLG44" s="50"/>
      <c r="QLH44" s="50"/>
      <c r="QLI44" s="50"/>
      <c r="QLJ44" s="50"/>
      <c r="QLK44" s="50"/>
      <c r="QLL44" s="50"/>
      <c r="QLM44" s="50"/>
      <c r="QLN44" s="50"/>
      <c r="QLO44" s="50"/>
      <c r="QLP44" s="50"/>
      <c r="QLQ44" s="50"/>
      <c r="QLR44" s="50"/>
      <c r="QLS44" s="50"/>
      <c r="QLT44" s="50"/>
      <c r="QLU44" s="50"/>
      <c r="QLV44" s="50"/>
      <c r="QLW44" s="50"/>
      <c r="QLX44" s="50"/>
      <c r="QLY44" s="50"/>
      <c r="QLZ44" s="50"/>
      <c r="QMA44" s="50"/>
      <c r="QMB44" s="50"/>
      <c r="QMC44" s="50"/>
      <c r="QMD44" s="50"/>
      <c r="QME44" s="50"/>
      <c r="QMF44" s="50"/>
      <c r="QMG44" s="50"/>
      <c r="QMH44" s="50"/>
      <c r="QMI44" s="50"/>
      <c r="QMJ44" s="50"/>
      <c r="QMK44" s="50"/>
      <c r="QML44" s="50"/>
      <c r="QMM44" s="50"/>
      <c r="QMN44" s="50"/>
      <c r="QMO44" s="50"/>
      <c r="QMP44" s="50"/>
      <c r="QMQ44" s="50"/>
      <c r="QMR44" s="50"/>
      <c r="QMS44" s="50"/>
      <c r="QMT44" s="50"/>
      <c r="QMU44" s="50"/>
      <c r="QMV44" s="50"/>
      <c r="QMW44" s="50"/>
      <c r="QMX44" s="50"/>
      <c r="QMY44" s="50"/>
      <c r="QMZ44" s="50"/>
      <c r="QNA44" s="50"/>
      <c r="QNB44" s="50"/>
      <c r="QNC44" s="50"/>
      <c r="QND44" s="50"/>
      <c r="QNE44" s="50"/>
      <c r="QNF44" s="50"/>
      <c r="QNG44" s="50"/>
      <c r="QNH44" s="50"/>
      <c r="QNI44" s="50"/>
      <c r="QNJ44" s="50"/>
      <c r="QNK44" s="50"/>
      <c r="QNL44" s="50"/>
      <c r="QNM44" s="50"/>
      <c r="QNN44" s="50"/>
      <c r="QNO44" s="50"/>
      <c r="QNP44" s="50"/>
      <c r="QNQ44" s="50"/>
      <c r="QNR44" s="50"/>
      <c r="QNS44" s="50"/>
      <c r="QNT44" s="50"/>
      <c r="QNU44" s="50"/>
      <c r="QNV44" s="50"/>
      <c r="QNW44" s="50"/>
      <c r="QNX44" s="50"/>
      <c r="QNY44" s="50"/>
      <c r="QNZ44" s="50"/>
      <c r="QOA44" s="50"/>
      <c r="QOB44" s="50"/>
      <c r="QOC44" s="50"/>
      <c r="QOD44" s="50"/>
      <c r="QOE44" s="50"/>
      <c r="QOF44" s="50"/>
      <c r="QOG44" s="50"/>
      <c r="QOH44" s="50"/>
      <c r="QOI44" s="50"/>
      <c r="QOJ44" s="50"/>
      <c r="QOK44" s="50"/>
      <c r="QOL44" s="50"/>
      <c r="QOM44" s="50"/>
      <c r="QON44" s="50"/>
      <c r="QOO44" s="50"/>
      <c r="QOP44" s="50"/>
      <c r="QOQ44" s="50"/>
      <c r="QOR44" s="50"/>
      <c r="QOS44" s="50"/>
      <c r="QOT44" s="50"/>
      <c r="QOU44" s="50"/>
      <c r="QOV44" s="50"/>
      <c r="QOW44" s="50"/>
      <c r="QOX44" s="50"/>
      <c r="QOY44" s="50"/>
      <c r="QOZ44" s="50"/>
      <c r="QPA44" s="50"/>
      <c r="QPB44" s="50"/>
      <c r="QPC44" s="50"/>
      <c r="QPD44" s="50"/>
      <c r="QPE44" s="50"/>
      <c r="QPF44" s="50"/>
      <c r="QPG44" s="50"/>
      <c r="QPH44" s="50"/>
      <c r="QPI44" s="50"/>
      <c r="QPJ44" s="50"/>
      <c r="QPK44" s="50"/>
      <c r="QPL44" s="50"/>
      <c r="QPM44" s="50"/>
      <c r="QPN44" s="50"/>
      <c r="QPO44" s="50"/>
      <c r="QPP44" s="50"/>
      <c r="QPQ44" s="50"/>
      <c r="QPR44" s="50"/>
      <c r="QPS44" s="50"/>
      <c r="QPT44" s="50"/>
      <c r="QPU44" s="50"/>
      <c r="QPV44" s="50"/>
      <c r="QPW44" s="50"/>
      <c r="QPX44" s="50"/>
      <c r="QPY44" s="50"/>
      <c r="QPZ44" s="50"/>
      <c r="QQA44" s="50"/>
      <c r="QQB44" s="50"/>
      <c r="QQC44" s="50"/>
      <c r="QQD44" s="50"/>
      <c r="QQE44" s="50"/>
      <c r="QQF44" s="50"/>
      <c r="QQG44" s="50"/>
      <c r="QQH44" s="50"/>
      <c r="QQI44" s="50"/>
      <c r="QQJ44" s="50"/>
      <c r="QQK44" s="50"/>
      <c r="QQL44" s="50"/>
      <c r="QQM44" s="50"/>
      <c r="QQN44" s="50"/>
      <c r="QQO44" s="50"/>
      <c r="QQP44" s="50"/>
      <c r="QQQ44" s="50"/>
      <c r="QQR44" s="50"/>
      <c r="QQS44" s="50"/>
      <c r="QQT44" s="50"/>
      <c r="QQU44" s="50"/>
      <c r="QQV44" s="50"/>
      <c r="QQW44" s="50"/>
      <c r="QQX44" s="50"/>
      <c r="QQY44" s="50"/>
      <c r="QQZ44" s="50"/>
      <c r="QRA44" s="50"/>
      <c r="QRB44" s="50"/>
      <c r="QRC44" s="50"/>
      <c r="QRD44" s="50"/>
      <c r="QRE44" s="50"/>
      <c r="QRF44" s="50"/>
      <c r="QRG44" s="50"/>
      <c r="QRH44" s="50"/>
      <c r="QRI44" s="50"/>
      <c r="QRJ44" s="50"/>
      <c r="QRK44" s="50"/>
      <c r="QRL44" s="50"/>
      <c r="QRM44" s="50"/>
      <c r="QRN44" s="50"/>
      <c r="QRO44" s="50"/>
      <c r="QRP44" s="50"/>
      <c r="QRQ44" s="50"/>
      <c r="QRR44" s="50"/>
      <c r="QRS44" s="50"/>
      <c r="QRT44" s="50"/>
      <c r="QRU44" s="50"/>
      <c r="QRV44" s="50"/>
      <c r="QRW44" s="50"/>
      <c r="QRX44" s="50"/>
      <c r="QRY44" s="50"/>
      <c r="QRZ44" s="50"/>
      <c r="QSA44" s="50"/>
      <c r="QSB44" s="50"/>
      <c r="QSC44" s="50"/>
      <c r="QSD44" s="50"/>
      <c r="QSE44" s="50"/>
      <c r="QSF44" s="50"/>
      <c r="QSG44" s="50"/>
      <c r="QSH44" s="50"/>
      <c r="QSI44" s="50"/>
      <c r="QSJ44" s="50"/>
      <c r="QSK44" s="50"/>
      <c r="QSL44" s="50"/>
      <c r="QSM44" s="50"/>
      <c r="QSN44" s="50"/>
      <c r="QSO44" s="50"/>
      <c r="QSP44" s="50"/>
      <c r="QSQ44" s="50"/>
      <c r="QSR44" s="50"/>
      <c r="QSS44" s="50"/>
      <c r="QST44" s="50"/>
      <c r="QSU44" s="50"/>
      <c r="QSV44" s="50"/>
      <c r="QSW44" s="50"/>
      <c r="QSX44" s="50"/>
      <c r="QSY44" s="50"/>
      <c r="QSZ44" s="50"/>
      <c r="QTA44" s="50"/>
      <c r="QTB44" s="50"/>
      <c r="QTC44" s="50"/>
      <c r="QTD44" s="50"/>
      <c r="QTE44" s="50"/>
      <c r="QTF44" s="50"/>
      <c r="QTG44" s="50"/>
      <c r="QTH44" s="50"/>
      <c r="QTI44" s="50"/>
      <c r="QTJ44" s="50"/>
      <c r="QTK44" s="50"/>
      <c r="QTL44" s="50"/>
      <c r="QTM44" s="50"/>
      <c r="QTN44" s="50"/>
      <c r="QTO44" s="50"/>
      <c r="QTP44" s="50"/>
      <c r="QTQ44" s="50"/>
      <c r="QTR44" s="50"/>
      <c r="QTS44" s="50"/>
      <c r="QTT44" s="50"/>
      <c r="QTU44" s="50"/>
      <c r="QTV44" s="50"/>
      <c r="QTW44" s="50"/>
      <c r="QTX44" s="50"/>
      <c r="QTY44" s="50"/>
      <c r="QTZ44" s="50"/>
      <c r="QUA44" s="50"/>
      <c r="QUB44" s="50"/>
      <c r="QUC44" s="50"/>
      <c r="QUD44" s="50"/>
      <c r="QUE44" s="50"/>
      <c r="QUF44" s="50"/>
      <c r="QUG44" s="50"/>
      <c r="QUH44" s="50"/>
      <c r="QUI44" s="50"/>
      <c r="QUJ44" s="50"/>
      <c r="QUK44" s="50"/>
      <c r="QUL44" s="50"/>
      <c r="QUM44" s="50"/>
      <c r="QUN44" s="50"/>
      <c r="QUO44" s="50"/>
      <c r="QUP44" s="50"/>
      <c r="QUQ44" s="50"/>
      <c r="QUR44" s="50"/>
      <c r="QUS44" s="50"/>
      <c r="QUT44" s="50"/>
      <c r="QUU44" s="50"/>
      <c r="QUV44" s="50"/>
      <c r="QUW44" s="50"/>
      <c r="QUX44" s="50"/>
      <c r="QUY44" s="50"/>
      <c r="QUZ44" s="50"/>
      <c r="QVA44" s="50"/>
      <c r="QVB44" s="50"/>
      <c r="QVC44" s="50"/>
      <c r="QVD44" s="50"/>
      <c r="QVE44" s="50"/>
      <c r="QVF44" s="50"/>
      <c r="QVG44" s="50"/>
      <c r="QVH44" s="50"/>
      <c r="QVI44" s="50"/>
      <c r="QVJ44" s="50"/>
      <c r="QVK44" s="50"/>
      <c r="QVL44" s="50"/>
      <c r="QVM44" s="50"/>
      <c r="QVN44" s="50"/>
      <c r="QVO44" s="50"/>
      <c r="QVP44" s="50"/>
      <c r="QVQ44" s="50"/>
      <c r="QVR44" s="50"/>
      <c r="QVS44" s="50"/>
      <c r="QVT44" s="50"/>
      <c r="QVU44" s="50"/>
      <c r="QVV44" s="50"/>
      <c r="QVW44" s="50"/>
      <c r="QVX44" s="50"/>
      <c r="QVY44" s="50"/>
      <c r="QVZ44" s="50"/>
      <c r="QWA44" s="50"/>
      <c r="QWB44" s="50"/>
      <c r="QWC44" s="50"/>
      <c r="QWD44" s="50"/>
      <c r="QWE44" s="50"/>
      <c r="QWF44" s="50"/>
      <c r="QWG44" s="50"/>
      <c r="QWH44" s="50"/>
      <c r="QWI44" s="50"/>
      <c r="QWJ44" s="50"/>
      <c r="QWK44" s="50"/>
      <c r="QWL44" s="50"/>
      <c r="QWM44" s="50"/>
      <c r="QWN44" s="50"/>
      <c r="QWO44" s="50"/>
      <c r="QWP44" s="50"/>
      <c r="QWQ44" s="50"/>
      <c r="QWR44" s="50"/>
      <c r="QWS44" s="50"/>
      <c r="QWT44" s="50"/>
      <c r="QWU44" s="50"/>
      <c r="QWV44" s="50"/>
      <c r="QWW44" s="50"/>
      <c r="QWX44" s="50"/>
      <c r="QWY44" s="50"/>
      <c r="QWZ44" s="50"/>
      <c r="QXA44" s="50"/>
      <c r="QXB44" s="50"/>
      <c r="QXC44" s="50"/>
      <c r="QXD44" s="50"/>
      <c r="QXE44" s="50"/>
      <c r="QXF44" s="50"/>
      <c r="QXG44" s="50"/>
      <c r="QXH44" s="50"/>
      <c r="QXI44" s="50"/>
      <c r="QXJ44" s="50"/>
      <c r="QXK44" s="50"/>
      <c r="QXL44" s="50"/>
      <c r="QXM44" s="50"/>
      <c r="QXN44" s="50"/>
      <c r="QXO44" s="50"/>
      <c r="QXP44" s="50"/>
      <c r="QXQ44" s="50"/>
      <c r="QXR44" s="50"/>
      <c r="QXS44" s="50"/>
      <c r="QXT44" s="50"/>
      <c r="QXU44" s="50"/>
      <c r="QXV44" s="50"/>
      <c r="QXW44" s="50"/>
      <c r="QXX44" s="50"/>
      <c r="QXY44" s="50"/>
      <c r="QXZ44" s="50"/>
      <c r="QYA44" s="50"/>
      <c r="QYB44" s="50"/>
      <c r="QYC44" s="50"/>
      <c r="QYD44" s="50"/>
      <c r="QYE44" s="50"/>
      <c r="QYF44" s="50"/>
      <c r="QYG44" s="50"/>
      <c r="QYH44" s="50"/>
      <c r="QYI44" s="50"/>
      <c r="QYJ44" s="50"/>
      <c r="QYK44" s="50"/>
      <c r="QYL44" s="50"/>
      <c r="QYM44" s="50"/>
      <c r="QYN44" s="50"/>
      <c r="QYO44" s="50"/>
      <c r="QYP44" s="50"/>
      <c r="QYQ44" s="50"/>
      <c r="QYR44" s="50"/>
      <c r="QYS44" s="50"/>
      <c r="QYT44" s="50"/>
      <c r="QYU44" s="50"/>
      <c r="QYV44" s="50"/>
      <c r="QYW44" s="50"/>
      <c r="QYX44" s="50"/>
      <c r="QYY44" s="50"/>
      <c r="QYZ44" s="50"/>
      <c r="QZA44" s="50"/>
      <c r="QZB44" s="50"/>
      <c r="QZC44" s="50"/>
      <c r="QZD44" s="50"/>
      <c r="QZE44" s="50"/>
      <c r="QZF44" s="50"/>
      <c r="QZG44" s="50"/>
      <c r="QZH44" s="50"/>
      <c r="QZI44" s="50"/>
      <c r="QZJ44" s="50"/>
      <c r="QZK44" s="50"/>
      <c r="QZL44" s="50"/>
      <c r="QZM44" s="50"/>
      <c r="QZN44" s="50"/>
      <c r="QZO44" s="50"/>
      <c r="QZP44" s="50"/>
      <c r="QZQ44" s="50"/>
      <c r="QZR44" s="50"/>
      <c r="QZS44" s="50"/>
      <c r="QZT44" s="50"/>
      <c r="QZU44" s="50"/>
      <c r="QZV44" s="50"/>
      <c r="QZW44" s="50"/>
      <c r="QZX44" s="50"/>
      <c r="QZY44" s="50"/>
      <c r="QZZ44" s="50"/>
      <c r="RAA44" s="50"/>
      <c r="RAB44" s="50"/>
      <c r="RAC44" s="50"/>
      <c r="RAD44" s="50"/>
      <c r="RAE44" s="50"/>
      <c r="RAF44" s="50"/>
      <c r="RAG44" s="50"/>
      <c r="RAH44" s="50"/>
      <c r="RAI44" s="50"/>
      <c r="RAJ44" s="50"/>
      <c r="RAK44" s="50"/>
      <c r="RAL44" s="50"/>
      <c r="RAM44" s="50"/>
      <c r="RAN44" s="50"/>
      <c r="RAO44" s="50"/>
      <c r="RAP44" s="50"/>
      <c r="RAQ44" s="50"/>
      <c r="RAR44" s="50"/>
      <c r="RAS44" s="50"/>
      <c r="RAT44" s="50"/>
      <c r="RAU44" s="50"/>
      <c r="RAV44" s="50"/>
      <c r="RAW44" s="50"/>
      <c r="RAX44" s="50"/>
      <c r="RAY44" s="50"/>
      <c r="RAZ44" s="50"/>
      <c r="RBA44" s="50"/>
      <c r="RBB44" s="50"/>
      <c r="RBC44" s="50"/>
      <c r="RBD44" s="50"/>
      <c r="RBE44" s="50"/>
      <c r="RBF44" s="50"/>
      <c r="RBG44" s="50"/>
      <c r="RBH44" s="50"/>
      <c r="RBI44" s="50"/>
      <c r="RBJ44" s="50"/>
      <c r="RBK44" s="50"/>
      <c r="RBL44" s="50"/>
      <c r="RBM44" s="50"/>
      <c r="RBN44" s="50"/>
      <c r="RBO44" s="50"/>
      <c r="RBP44" s="50"/>
      <c r="RBQ44" s="50"/>
      <c r="RBR44" s="50"/>
      <c r="RBS44" s="50"/>
      <c r="RBT44" s="50"/>
      <c r="RBU44" s="50"/>
      <c r="RBV44" s="50"/>
      <c r="RBW44" s="50"/>
      <c r="RBX44" s="50"/>
      <c r="RBY44" s="50"/>
      <c r="RBZ44" s="50"/>
      <c r="RCA44" s="50"/>
      <c r="RCB44" s="50"/>
      <c r="RCC44" s="50"/>
      <c r="RCD44" s="50"/>
      <c r="RCE44" s="50"/>
      <c r="RCF44" s="50"/>
      <c r="RCG44" s="50"/>
      <c r="RCH44" s="50"/>
      <c r="RCI44" s="50"/>
      <c r="RCJ44" s="50"/>
      <c r="RCK44" s="50"/>
      <c r="RCL44" s="50"/>
      <c r="RCM44" s="50"/>
      <c r="RCN44" s="50"/>
      <c r="RCO44" s="50"/>
      <c r="RCP44" s="50"/>
      <c r="RCQ44" s="50"/>
      <c r="RCR44" s="50"/>
      <c r="RCS44" s="50"/>
      <c r="RCT44" s="50"/>
      <c r="RCU44" s="50"/>
      <c r="RCV44" s="50"/>
      <c r="RCW44" s="50"/>
      <c r="RCX44" s="50"/>
      <c r="RCY44" s="50"/>
      <c r="RCZ44" s="50"/>
      <c r="RDA44" s="50"/>
      <c r="RDB44" s="50"/>
      <c r="RDC44" s="50"/>
      <c r="RDD44" s="50"/>
      <c r="RDE44" s="50"/>
      <c r="RDF44" s="50"/>
      <c r="RDG44" s="50"/>
      <c r="RDH44" s="50"/>
      <c r="RDI44" s="50"/>
      <c r="RDJ44" s="50"/>
      <c r="RDK44" s="50"/>
      <c r="RDL44" s="50"/>
      <c r="RDM44" s="50"/>
      <c r="RDN44" s="50"/>
      <c r="RDO44" s="50"/>
      <c r="RDP44" s="50"/>
      <c r="RDQ44" s="50"/>
      <c r="RDR44" s="50"/>
      <c r="RDS44" s="50"/>
      <c r="RDT44" s="50"/>
      <c r="RDU44" s="50"/>
      <c r="RDV44" s="50"/>
      <c r="RDW44" s="50"/>
      <c r="RDX44" s="50"/>
      <c r="RDY44" s="50"/>
      <c r="RDZ44" s="50"/>
      <c r="REA44" s="50"/>
      <c r="REB44" s="50"/>
      <c r="REC44" s="50"/>
      <c r="RED44" s="50"/>
      <c r="REE44" s="50"/>
      <c r="REF44" s="50"/>
      <c r="REG44" s="50"/>
      <c r="REH44" s="50"/>
      <c r="REI44" s="50"/>
      <c r="REJ44" s="50"/>
      <c r="REK44" s="50"/>
      <c r="REL44" s="50"/>
      <c r="REM44" s="50"/>
      <c r="REN44" s="50"/>
      <c r="REO44" s="50"/>
      <c r="REP44" s="50"/>
      <c r="REQ44" s="50"/>
      <c r="RER44" s="50"/>
      <c r="RES44" s="50"/>
      <c r="RET44" s="50"/>
      <c r="REU44" s="50"/>
      <c r="REV44" s="50"/>
      <c r="REW44" s="50"/>
      <c r="REX44" s="50"/>
      <c r="REY44" s="50"/>
      <c r="REZ44" s="50"/>
      <c r="RFA44" s="50"/>
      <c r="RFB44" s="50"/>
      <c r="RFC44" s="50"/>
      <c r="RFD44" s="50"/>
      <c r="RFE44" s="50"/>
      <c r="RFF44" s="50"/>
      <c r="RFG44" s="50"/>
      <c r="RFH44" s="50"/>
      <c r="RFI44" s="50"/>
      <c r="RFJ44" s="50"/>
      <c r="RFK44" s="50"/>
      <c r="RFL44" s="50"/>
      <c r="RFM44" s="50"/>
      <c r="RFN44" s="50"/>
      <c r="RFO44" s="50"/>
      <c r="RFP44" s="50"/>
      <c r="RFQ44" s="50"/>
      <c r="RFR44" s="50"/>
      <c r="RFS44" s="50"/>
      <c r="RFT44" s="50"/>
      <c r="RFU44" s="50"/>
      <c r="RFV44" s="50"/>
      <c r="RFW44" s="50"/>
      <c r="RFX44" s="50"/>
      <c r="RFY44" s="50"/>
      <c r="RFZ44" s="50"/>
      <c r="RGA44" s="50"/>
      <c r="RGB44" s="50"/>
      <c r="RGC44" s="50"/>
      <c r="RGD44" s="50"/>
      <c r="RGE44" s="50"/>
      <c r="RGF44" s="50"/>
      <c r="RGG44" s="50"/>
      <c r="RGH44" s="50"/>
      <c r="RGI44" s="50"/>
      <c r="RGJ44" s="50"/>
      <c r="RGK44" s="50"/>
      <c r="RGL44" s="50"/>
      <c r="RGM44" s="50"/>
      <c r="RGN44" s="50"/>
      <c r="RGO44" s="50"/>
      <c r="RGP44" s="50"/>
      <c r="RGQ44" s="50"/>
      <c r="RGR44" s="50"/>
      <c r="RGS44" s="50"/>
      <c r="RGT44" s="50"/>
      <c r="RGU44" s="50"/>
      <c r="RGV44" s="50"/>
      <c r="RGW44" s="50"/>
      <c r="RGX44" s="50"/>
      <c r="RGY44" s="50"/>
      <c r="RGZ44" s="50"/>
      <c r="RHA44" s="50"/>
      <c r="RHB44" s="50"/>
      <c r="RHC44" s="50"/>
      <c r="RHD44" s="50"/>
      <c r="RHE44" s="50"/>
      <c r="RHF44" s="50"/>
      <c r="RHG44" s="50"/>
      <c r="RHH44" s="50"/>
      <c r="RHI44" s="50"/>
      <c r="RHJ44" s="50"/>
      <c r="RHK44" s="50"/>
      <c r="RHL44" s="50"/>
      <c r="RHM44" s="50"/>
      <c r="RHN44" s="50"/>
      <c r="RHO44" s="50"/>
      <c r="RHP44" s="50"/>
      <c r="RHQ44" s="50"/>
      <c r="RHR44" s="50"/>
      <c r="RHS44" s="50"/>
      <c r="RHT44" s="50"/>
      <c r="RHU44" s="50"/>
      <c r="RHV44" s="50"/>
      <c r="RHW44" s="50"/>
      <c r="RHX44" s="50"/>
      <c r="RHY44" s="50"/>
      <c r="RHZ44" s="50"/>
      <c r="RIA44" s="50"/>
      <c r="RIB44" s="50"/>
      <c r="RIC44" s="50"/>
      <c r="RID44" s="50"/>
      <c r="RIE44" s="50"/>
      <c r="RIF44" s="50"/>
      <c r="RIG44" s="50"/>
      <c r="RIH44" s="50"/>
      <c r="RII44" s="50"/>
      <c r="RIJ44" s="50"/>
      <c r="RIK44" s="50"/>
      <c r="RIL44" s="50"/>
      <c r="RIM44" s="50"/>
      <c r="RIN44" s="50"/>
      <c r="RIO44" s="50"/>
      <c r="RIP44" s="50"/>
      <c r="RIQ44" s="50"/>
      <c r="RIR44" s="50"/>
      <c r="RIS44" s="50"/>
      <c r="RIT44" s="50"/>
      <c r="RIU44" s="50"/>
      <c r="RIV44" s="50"/>
      <c r="RIW44" s="50"/>
      <c r="RIX44" s="50"/>
      <c r="RIY44" s="50"/>
      <c r="RIZ44" s="50"/>
      <c r="RJA44" s="50"/>
      <c r="RJB44" s="50"/>
      <c r="RJC44" s="50"/>
      <c r="RJD44" s="50"/>
      <c r="RJE44" s="50"/>
      <c r="RJF44" s="50"/>
      <c r="RJG44" s="50"/>
      <c r="RJH44" s="50"/>
      <c r="RJI44" s="50"/>
      <c r="RJJ44" s="50"/>
      <c r="RJK44" s="50"/>
      <c r="RJL44" s="50"/>
      <c r="RJM44" s="50"/>
      <c r="RJN44" s="50"/>
      <c r="RJO44" s="50"/>
      <c r="RJP44" s="50"/>
      <c r="RJQ44" s="50"/>
      <c r="RJR44" s="50"/>
      <c r="RJS44" s="50"/>
      <c r="RJT44" s="50"/>
      <c r="RJU44" s="50"/>
      <c r="RJV44" s="50"/>
      <c r="RJW44" s="50"/>
      <c r="RJX44" s="50"/>
      <c r="RJY44" s="50"/>
      <c r="RJZ44" s="50"/>
      <c r="RKA44" s="50"/>
      <c r="RKB44" s="50"/>
      <c r="RKC44" s="50"/>
      <c r="RKD44" s="50"/>
      <c r="RKE44" s="50"/>
      <c r="RKF44" s="50"/>
      <c r="RKG44" s="50"/>
      <c r="RKH44" s="50"/>
      <c r="RKI44" s="50"/>
      <c r="RKJ44" s="50"/>
      <c r="RKK44" s="50"/>
      <c r="RKL44" s="50"/>
      <c r="RKM44" s="50"/>
      <c r="RKN44" s="50"/>
      <c r="RKO44" s="50"/>
      <c r="RKP44" s="50"/>
      <c r="RKQ44" s="50"/>
      <c r="RKR44" s="50"/>
      <c r="RKS44" s="50"/>
      <c r="RKT44" s="50"/>
      <c r="RKU44" s="50"/>
      <c r="RKV44" s="50"/>
      <c r="RKW44" s="50"/>
      <c r="RKX44" s="50"/>
      <c r="RKY44" s="50"/>
      <c r="RKZ44" s="50"/>
      <c r="RLA44" s="50"/>
      <c r="RLB44" s="50"/>
      <c r="RLC44" s="50"/>
      <c r="RLD44" s="50"/>
      <c r="RLE44" s="50"/>
      <c r="RLF44" s="50"/>
      <c r="RLG44" s="50"/>
      <c r="RLH44" s="50"/>
      <c r="RLI44" s="50"/>
      <c r="RLJ44" s="50"/>
      <c r="RLK44" s="50"/>
      <c r="RLL44" s="50"/>
      <c r="RLM44" s="50"/>
      <c r="RLN44" s="50"/>
      <c r="RLO44" s="50"/>
      <c r="RLP44" s="50"/>
      <c r="RLQ44" s="50"/>
      <c r="RLR44" s="50"/>
      <c r="RLS44" s="50"/>
      <c r="RLT44" s="50"/>
      <c r="RLU44" s="50"/>
      <c r="RLV44" s="50"/>
      <c r="RLW44" s="50"/>
      <c r="RLX44" s="50"/>
      <c r="RLY44" s="50"/>
      <c r="RLZ44" s="50"/>
      <c r="RMA44" s="50"/>
      <c r="RMB44" s="50"/>
      <c r="RMC44" s="50"/>
      <c r="RMD44" s="50"/>
      <c r="RME44" s="50"/>
      <c r="RMF44" s="50"/>
      <c r="RMG44" s="50"/>
      <c r="RMH44" s="50"/>
      <c r="RMI44" s="50"/>
      <c r="RMJ44" s="50"/>
      <c r="RMK44" s="50"/>
      <c r="RML44" s="50"/>
      <c r="RMM44" s="50"/>
      <c r="RMN44" s="50"/>
      <c r="RMO44" s="50"/>
      <c r="RMP44" s="50"/>
      <c r="RMQ44" s="50"/>
      <c r="RMR44" s="50"/>
      <c r="RMS44" s="50"/>
      <c r="RMT44" s="50"/>
      <c r="RMU44" s="50"/>
      <c r="RMV44" s="50"/>
      <c r="RMW44" s="50"/>
      <c r="RMX44" s="50"/>
      <c r="RMY44" s="50"/>
      <c r="RMZ44" s="50"/>
      <c r="RNA44" s="50"/>
      <c r="RNB44" s="50"/>
      <c r="RNC44" s="50"/>
      <c r="RND44" s="50"/>
      <c r="RNE44" s="50"/>
      <c r="RNF44" s="50"/>
      <c r="RNG44" s="50"/>
      <c r="RNH44" s="50"/>
      <c r="RNI44" s="50"/>
      <c r="RNJ44" s="50"/>
      <c r="RNK44" s="50"/>
      <c r="RNL44" s="50"/>
      <c r="RNM44" s="50"/>
      <c r="RNN44" s="50"/>
      <c r="RNO44" s="50"/>
      <c r="RNP44" s="50"/>
      <c r="RNQ44" s="50"/>
      <c r="RNR44" s="50"/>
      <c r="RNS44" s="50"/>
      <c r="RNT44" s="50"/>
      <c r="RNU44" s="50"/>
      <c r="RNV44" s="50"/>
      <c r="RNW44" s="50"/>
      <c r="RNX44" s="50"/>
      <c r="RNY44" s="50"/>
      <c r="RNZ44" s="50"/>
      <c r="ROA44" s="50"/>
      <c r="ROB44" s="50"/>
      <c r="ROC44" s="50"/>
      <c r="ROD44" s="50"/>
      <c r="ROE44" s="50"/>
      <c r="ROF44" s="50"/>
      <c r="ROG44" s="50"/>
      <c r="ROH44" s="50"/>
      <c r="ROI44" s="50"/>
      <c r="ROJ44" s="50"/>
      <c r="ROK44" s="50"/>
      <c r="ROL44" s="50"/>
      <c r="ROM44" s="50"/>
      <c r="RON44" s="50"/>
      <c r="ROO44" s="50"/>
      <c r="ROP44" s="50"/>
      <c r="ROQ44" s="50"/>
      <c r="ROR44" s="50"/>
      <c r="ROS44" s="50"/>
      <c r="ROT44" s="50"/>
      <c r="ROU44" s="50"/>
      <c r="ROV44" s="50"/>
      <c r="ROW44" s="50"/>
      <c r="ROX44" s="50"/>
      <c r="ROY44" s="50"/>
      <c r="ROZ44" s="50"/>
      <c r="RPA44" s="50"/>
      <c r="RPB44" s="50"/>
      <c r="RPC44" s="50"/>
      <c r="RPD44" s="50"/>
      <c r="RPE44" s="50"/>
      <c r="RPF44" s="50"/>
      <c r="RPG44" s="50"/>
      <c r="RPH44" s="50"/>
      <c r="RPI44" s="50"/>
      <c r="RPJ44" s="50"/>
      <c r="RPK44" s="50"/>
      <c r="RPL44" s="50"/>
      <c r="RPM44" s="50"/>
      <c r="RPN44" s="50"/>
      <c r="RPO44" s="50"/>
      <c r="RPP44" s="50"/>
      <c r="RPQ44" s="50"/>
      <c r="RPR44" s="50"/>
      <c r="RPS44" s="50"/>
      <c r="RPT44" s="50"/>
      <c r="RPU44" s="50"/>
      <c r="RPV44" s="50"/>
      <c r="RPW44" s="50"/>
      <c r="RPX44" s="50"/>
      <c r="RPY44" s="50"/>
      <c r="RPZ44" s="50"/>
      <c r="RQA44" s="50"/>
      <c r="RQB44" s="50"/>
      <c r="RQC44" s="50"/>
      <c r="RQD44" s="50"/>
      <c r="RQE44" s="50"/>
      <c r="RQF44" s="50"/>
      <c r="RQG44" s="50"/>
      <c r="RQH44" s="50"/>
      <c r="RQI44" s="50"/>
      <c r="RQJ44" s="50"/>
      <c r="RQK44" s="50"/>
      <c r="RQL44" s="50"/>
      <c r="RQM44" s="50"/>
      <c r="RQN44" s="50"/>
      <c r="RQO44" s="50"/>
      <c r="RQP44" s="50"/>
      <c r="RQQ44" s="50"/>
      <c r="RQR44" s="50"/>
      <c r="RQS44" s="50"/>
      <c r="RQT44" s="50"/>
      <c r="RQU44" s="50"/>
      <c r="RQV44" s="50"/>
      <c r="RQW44" s="50"/>
      <c r="RQX44" s="50"/>
      <c r="RQY44" s="50"/>
      <c r="RQZ44" s="50"/>
      <c r="RRA44" s="50"/>
      <c r="RRB44" s="50"/>
      <c r="RRC44" s="50"/>
      <c r="RRD44" s="50"/>
      <c r="RRE44" s="50"/>
      <c r="RRF44" s="50"/>
      <c r="RRG44" s="50"/>
      <c r="RRH44" s="50"/>
      <c r="RRI44" s="50"/>
      <c r="RRJ44" s="50"/>
      <c r="RRK44" s="50"/>
      <c r="RRL44" s="50"/>
      <c r="RRM44" s="50"/>
      <c r="RRN44" s="50"/>
      <c r="RRO44" s="50"/>
      <c r="RRP44" s="50"/>
      <c r="RRQ44" s="50"/>
      <c r="RRR44" s="50"/>
      <c r="RRS44" s="50"/>
      <c r="RRT44" s="50"/>
      <c r="RRU44" s="50"/>
      <c r="RRV44" s="50"/>
      <c r="RRW44" s="50"/>
      <c r="RRX44" s="50"/>
      <c r="RRY44" s="50"/>
      <c r="RRZ44" s="50"/>
      <c r="RSA44" s="50"/>
      <c r="RSB44" s="50"/>
      <c r="RSC44" s="50"/>
      <c r="RSD44" s="50"/>
      <c r="RSE44" s="50"/>
      <c r="RSF44" s="50"/>
      <c r="RSG44" s="50"/>
      <c r="RSH44" s="50"/>
      <c r="RSI44" s="50"/>
      <c r="RSJ44" s="50"/>
      <c r="RSK44" s="50"/>
      <c r="RSL44" s="50"/>
      <c r="RSM44" s="50"/>
      <c r="RSN44" s="50"/>
      <c r="RSO44" s="50"/>
      <c r="RSP44" s="50"/>
      <c r="RSQ44" s="50"/>
      <c r="RSR44" s="50"/>
      <c r="RSS44" s="50"/>
      <c r="RST44" s="50"/>
      <c r="RSU44" s="50"/>
      <c r="RSV44" s="50"/>
      <c r="RSW44" s="50"/>
      <c r="RSX44" s="50"/>
      <c r="RSY44" s="50"/>
      <c r="RSZ44" s="50"/>
      <c r="RTA44" s="50"/>
      <c r="RTB44" s="50"/>
      <c r="RTC44" s="50"/>
      <c r="RTD44" s="50"/>
      <c r="RTE44" s="50"/>
      <c r="RTF44" s="50"/>
      <c r="RTG44" s="50"/>
      <c r="RTH44" s="50"/>
      <c r="RTI44" s="50"/>
      <c r="RTJ44" s="50"/>
      <c r="RTK44" s="50"/>
      <c r="RTL44" s="50"/>
      <c r="RTM44" s="50"/>
      <c r="RTN44" s="50"/>
      <c r="RTO44" s="50"/>
      <c r="RTP44" s="50"/>
      <c r="RTQ44" s="50"/>
      <c r="RTR44" s="50"/>
      <c r="RTS44" s="50"/>
      <c r="RTT44" s="50"/>
      <c r="RTU44" s="50"/>
      <c r="RTV44" s="50"/>
      <c r="RTW44" s="50"/>
      <c r="RTX44" s="50"/>
      <c r="RTY44" s="50"/>
      <c r="RTZ44" s="50"/>
      <c r="RUA44" s="50"/>
      <c r="RUB44" s="50"/>
      <c r="RUC44" s="50"/>
      <c r="RUD44" s="50"/>
      <c r="RUE44" s="50"/>
      <c r="RUF44" s="50"/>
      <c r="RUG44" s="50"/>
      <c r="RUH44" s="50"/>
      <c r="RUI44" s="50"/>
      <c r="RUJ44" s="50"/>
      <c r="RUK44" s="50"/>
      <c r="RUL44" s="50"/>
      <c r="RUM44" s="50"/>
      <c r="RUN44" s="50"/>
      <c r="RUO44" s="50"/>
      <c r="RUP44" s="50"/>
      <c r="RUQ44" s="50"/>
      <c r="RUR44" s="50"/>
      <c r="RUS44" s="50"/>
      <c r="RUT44" s="50"/>
      <c r="RUU44" s="50"/>
      <c r="RUV44" s="50"/>
      <c r="RUW44" s="50"/>
      <c r="RUX44" s="50"/>
      <c r="RUY44" s="50"/>
      <c r="RUZ44" s="50"/>
      <c r="RVA44" s="50"/>
      <c r="RVB44" s="50"/>
      <c r="RVC44" s="50"/>
      <c r="RVD44" s="50"/>
      <c r="RVE44" s="50"/>
      <c r="RVF44" s="50"/>
      <c r="RVG44" s="50"/>
      <c r="RVH44" s="50"/>
      <c r="RVI44" s="50"/>
      <c r="RVJ44" s="50"/>
      <c r="RVK44" s="50"/>
      <c r="RVL44" s="50"/>
      <c r="RVM44" s="50"/>
      <c r="RVN44" s="50"/>
      <c r="RVO44" s="50"/>
      <c r="RVP44" s="50"/>
      <c r="RVQ44" s="50"/>
      <c r="RVR44" s="50"/>
      <c r="RVS44" s="50"/>
      <c r="RVT44" s="50"/>
      <c r="RVU44" s="50"/>
      <c r="RVV44" s="50"/>
      <c r="RVW44" s="50"/>
      <c r="RVX44" s="50"/>
      <c r="RVY44" s="50"/>
      <c r="RVZ44" s="50"/>
      <c r="RWA44" s="50"/>
      <c r="RWB44" s="50"/>
      <c r="RWC44" s="50"/>
      <c r="RWD44" s="50"/>
      <c r="RWE44" s="50"/>
      <c r="RWF44" s="50"/>
      <c r="RWG44" s="50"/>
      <c r="RWH44" s="50"/>
      <c r="RWI44" s="50"/>
      <c r="RWJ44" s="50"/>
      <c r="RWK44" s="50"/>
      <c r="RWL44" s="50"/>
      <c r="RWM44" s="50"/>
      <c r="RWN44" s="50"/>
      <c r="RWO44" s="50"/>
      <c r="RWP44" s="50"/>
      <c r="RWQ44" s="50"/>
      <c r="RWR44" s="50"/>
      <c r="RWS44" s="50"/>
      <c r="RWT44" s="50"/>
      <c r="RWU44" s="50"/>
      <c r="RWV44" s="50"/>
      <c r="RWW44" s="50"/>
      <c r="RWX44" s="50"/>
      <c r="RWY44" s="50"/>
      <c r="RWZ44" s="50"/>
      <c r="RXA44" s="50"/>
      <c r="RXB44" s="50"/>
      <c r="RXC44" s="50"/>
      <c r="RXD44" s="50"/>
      <c r="RXE44" s="50"/>
      <c r="RXF44" s="50"/>
      <c r="RXG44" s="50"/>
      <c r="RXH44" s="50"/>
      <c r="RXI44" s="50"/>
      <c r="RXJ44" s="50"/>
      <c r="RXK44" s="50"/>
      <c r="RXL44" s="50"/>
      <c r="RXM44" s="50"/>
      <c r="RXN44" s="50"/>
      <c r="RXO44" s="50"/>
      <c r="RXP44" s="50"/>
      <c r="RXQ44" s="50"/>
      <c r="RXR44" s="50"/>
      <c r="RXS44" s="50"/>
      <c r="RXT44" s="50"/>
      <c r="RXU44" s="50"/>
      <c r="RXV44" s="50"/>
      <c r="RXW44" s="50"/>
      <c r="RXX44" s="50"/>
      <c r="RXY44" s="50"/>
      <c r="RXZ44" s="50"/>
      <c r="RYA44" s="50"/>
      <c r="RYB44" s="50"/>
      <c r="RYC44" s="50"/>
      <c r="RYD44" s="50"/>
      <c r="RYE44" s="50"/>
      <c r="RYF44" s="50"/>
      <c r="RYG44" s="50"/>
      <c r="RYH44" s="50"/>
      <c r="RYI44" s="50"/>
      <c r="RYJ44" s="50"/>
      <c r="RYK44" s="50"/>
      <c r="RYL44" s="50"/>
      <c r="RYM44" s="50"/>
      <c r="RYN44" s="50"/>
      <c r="RYO44" s="50"/>
      <c r="RYP44" s="50"/>
      <c r="RYQ44" s="50"/>
      <c r="RYR44" s="50"/>
      <c r="RYS44" s="50"/>
      <c r="RYT44" s="50"/>
      <c r="RYU44" s="50"/>
      <c r="RYV44" s="50"/>
      <c r="RYW44" s="50"/>
      <c r="RYX44" s="50"/>
      <c r="RYY44" s="50"/>
      <c r="RYZ44" s="50"/>
      <c r="RZA44" s="50"/>
      <c r="RZB44" s="50"/>
      <c r="RZC44" s="50"/>
      <c r="RZD44" s="50"/>
      <c r="RZE44" s="50"/>
      <c r="RZF44" s="50"/>
      <c r="RZG44" s="50"/>
      <c r="RZH44" s="50"/>
      <c r="RZI44" s="50"/>
      <c r="RZJ44" s="50"/>
      <c r="RZK44" s="50"/>
      <c r="RZL44" s="50"/>
      <c r="RZM44" s="50"/>
      <c r="RZN44" s="50"/>
      <c r="RZO44" s="50"/>
      <c r="RZP44" s="50"/>
      <c r="RZQ44" s="50"/>
      <c r="RZR44" s="50"/>
      <c r="RZS44" s="50"/>
      <c r="RZT44" s="50"/>
      <c r="RZU44" s="50"/>
      <c r="RZV44" s="50"/>
      <c r="RZW44" s="50"/>
      <c r="RZX44" s="50"/>
      <c r="RZY44" s="50"/>
      <c r="RZZ44" s="50"/>
      <c r="SAA44" s="50"/>
      <c r="SAB44" s="50"/>
      <c r="SAC44" s="50"/>
      <c r="SAD44" s="50"/>
      <c r="SAE44" s="50"/>
      <c r="SAF44" s="50"/>
      <c r="SAG44" s="50"/>
      <c r="SAH44" s="50"/>
      <c r="SAI44" s="50"/>
      <c r="SAJ44" s="50"/>
      <c r="SAK44" s="50"/>
      <c r="SAL44" s="50"/>
      <c r="SAM44" s="50"/>
      <c r="SAN44" s="50"/>
      <c r="SAO44" s="50"/>
      <c r="SAP44" s="50"/>
      <c r="SAQ44" s="50"/>
      <c r="SAR44" s="50"/>
      <c r="SAS44" s="50"/>
      <c r="SAT44" s="50"/>
      <c r="SAU44" s="50"/>
      <c r="SAV44" s="50"/>
      <c r="SAW44" s="50"/>
      <c r="SAX44" s="50"/>
      <c r="SAY44" s="50"/>
      <c r="SAZ44" s="50"/>
      <c r="SBA44" s="50"/>
      <c r="SBB44" s="50"/>
      <c r="SBC44" s="50"/>
      <c r="SBD44" s="50"/>
      <c r="SBE44" s="50"/>
      <c r="SBF44" s="50"/>
      <c r="SBG44" s="50"/>
      <c r="SBH44" s="50"/>
      <c r="SBI44" s="50"/>
      <c r="SBJ44" s="50"/>
      <c r="SBK44" s="50"/>
      <c r="SBL44" s="50"/>
      <c r="SBM44" s="50"/>
      <c r="SBN44" s="50"/>
      <c r="SBO44" s="50"/>
      <c r="SBP44" s="50"/>
      <c r="SBQ44" s="50"/>
      <c r="SBR44" s="50"/>
      <c r="SBS44" s="50"/>
      <c r="SBT44" s="50"/>
      <c r="SBU44" s="50"/>
      <c r="SBV44" s="50"/>
      <c r="SBW44" s="50"/>
      <c r="SBX44" s="50"/>
      <c r="SBY44" s="50"/>
      <c r="SBZ44" s="50"/>
      <c r="SCA44" s="50"/>
      <c r="SCB44" s="50"/>
      <c r="SCC44" s="50"/>
      <c r="SCD44" s="50"/>
      <c r="SCE44" s="50"/>
      <c r="SCF44" s="50"/>
      <c r="SCG44" s="50"/>
      <c r="SCH44" s="50"/>
      <c r="SCI44" s="50"/>
      <c r="SCJ44" s="50"/>
      <c r="SCK44" s="50"/>
      <c r="SCL44" s="50"/>
      <c r="SCM44" s="50"/>
      <c r="SCN44" s="50"/>
      <c r="SCO44" s="50"/>
      <c r="SCP44" s="50"/>
      <c r="SCQ44" s="50"/>
      <c r="SCR44" s="50"/>
      <c r="SCS44" s="50"/>
      <c r="SCT44" s="50"/>
      <c r="SCU44" s="50"/>
      <c r="SCV44" s="50"/>
      <c r="SCW44" s="50"/>
      <c r="SCX44" s="50"/>
      <c r="SCY44" s="50"/>
      <c r="SCZ44" s="50"/>
      <c r="SDA44" s="50"/>
      <c r="SDB44" s="50"/>
      <c r="SDC44" s="50"/>
      <c r="SDD44" s="50"/>
      <c r="SDE44" s="50"/>
      <c r="SDF44" s="50"/>
      <c r="SDG44" s="50"/>
      <c r="SDH44" s="50"/>
      <c r="SDI44" s="50"/>
      <c r="SDJ44" s="50"/>
      <c r="SDK44" s="50"/>
      <c r="SDL44" s="50"/>
      <c r="SDM44" s="50"/>
      <c r="SDN44" s="50"/>
      <c r="SDO44" s="50"/>
      <c r="SDP44" s="50"/>
      <c r="SDQ44" s="50"/>
      <c r="SDR44" s="50"/>
      <c r="SDS44" s="50"/>
      <c r="SDT44" s="50"/>
      <c r="SDU44" s="50"/>
      <c r="SDV44" s="50"/>
      <c r="SDW44" s="50"/>
      <c r="SDX44" s="50"/>
      <c r="SDY44" s="50"/>
      <c r="SDZ44" s="50"/>
      <c r="SEA44" s="50"/>
      <c r="SEB44" s="50"/>
      <c r="SEC44" s="50"/>
      <c r="SED44" s="50"/>
      <c r="SEE44" s="50"/>
      <c r="SEF44" s="50"/>
      <c r="SEG44" s="50"/>
      <c r="SEH44" s="50"/>
      <c r="SEI44" s="50"/>
      <c r="SEJ44" s="50"/>
      <c r="SEK44" s="50"/>
      <c r="SEL44" s="50"/>
      <c r="SEM44" s="50"/>
      <c r="SEN44" s="50"/>
      <c r="SEO44" s="50"/>
      <c r="SEP44" s="50"/>
      <c r="SEQ44" s="50"/>
      <c r="SER44" s="50"/>
      <c r="SES44" s="50"/>
      <c r="SET44" s="50"/>
      <c r="SEU44" s="50"/>
      <c r="SEV44" s="50"/>
      <c r="SEW44" s="50"/>
      <c r="SEX44" s="50"/>
      <c r="SEY44" s="50"/>
      <c r="SEZ44" s="50"/>
      <c r="SFA44" s="50"/>
      <c r="SFB44" s="50"/>
      <c r="SFC44" s="50"/>
      <c r="SFD44" s="50"/>
      <c r="SFE44" s="50"/>
      <c r="SFF44" s="50"/>
      <c r="SFG44" s="50"/>
      <c r="SFH44" s="50"/>
      <c r="SFI44" s="50"/>
      <c r="SFJ44" s="50"/>
      <c r="SFK44" s="50"/>
      <c r="SFL44" s="50"/>
      <c r="SFM44" s="50"/>
      <c r="SFN44" s="50"/>
      <c r="SFO44" s="50"/>
      <c r="SFP44" s="50"/>
      <c r="SFQ44" s="50"/>
      <c r="SFR44" s="50"/>
      <c r="SFS44" s="50"/>
      <c r="SFT44" s="50"/>
      <c r="SFU44" s="50"/>
      <c r="SFV44" s="50"/>
      <c r="SFW44" s="50"/>
      <c r="SFX44" s="50"/>
      <c r="SFY44" s="50"/>
      <c r="SFZ44" s="50"/>
      <c r="SGA44" s="50"/>
      <c r="SGB44" s="50"/>
      <c r="SGC44" s="50"/>
      <c r="SGD44" s="50"/>
      <c r="SGE44" s="50"/>
      <c r="SGF44" s="50"/>
      <c r="SGG44" s="50"/>
      <c r="SGH44" s="50"/>
      <c r="SGI44" s="50"/>
      <c r="SGJ44" s="50"/>
      <c r="SGK44" s="50"/>
      <c r="SGL44" s="50"/>
      <c r="SGM44" s="50"/>
      <c r="SGN44" s="50"/>
      <c r="SGO44" s="50"/>
      <c r="SGP44" s="50"/>
      <c r="SGQ44" s="50"/>
      <c r="SGR44" s="50"/>
      <c r="SGS44" s="50"/>
      <c r="SGT44" s="50"/>
      <c r="SGU44" s="50"/>
      <c r="SGV44" s="50"/>
      <c r="SGW44" s="50"/>
      <c r="SGX44" s="50"/>
      <c r="SGY44" s="50"/>
      <c r="SGZ44" s="50"/>
      <c r="SHA44" s="50"/>
      <c r="SHB44" s="50"/>
      <c r="SHC44" s="50"/>
      <c r="SHD44" s="50"/>
      <c r="SHE44" s="50"/>
      <c r="SHF44" s="50"/>
      <c r="SHG44" s="50"/>
      <c r="SHH44" s="50"/>
      <c r="SHI44" s="50"/>
      <c r="SHJ44" s="50"/>
      <c r="SHK44" s="50"/>
      <c r="SHL44" s="50"/>
      <c r="SHM44" s="50"/>
      <c r="SHN44" s="50"/>
      <c r="SHO44" s="50"/>
      <c r="SHP44" s="50"/>
      <c r="SHQ44" s="50"/>
      <c r="SHR44" s="50"/>
      <c r="SHS44" s="50"/>
      <c r="SHT44" s="50"/>
      <c r="SHU44" s="50"/>
      <c r="SHV44" s="50"/>
      <c r="SHW44" s="50"/>
      <c r="SHX44" s="50"/>
      <c r="SHY44" s="50"/>
      <c r="SHZ44" s="50"/>
      <c r="SIA44" s="50"/>
      <c r="SIB44" s="50"/>
      <c r="SIC44" s="50"/>
      <c r="SID44" s="50"/>
      <c r="SIE44" s="50"/>
      <c r="SIF44" s="50"/>
      <c r="SIG44" s="50"/>
      <c r="SIH44" s="50"/>
      <c r="SII44" s="50"/>
      <c r="SIJ44" s="50"/>
      <c r="SIK44" s="50"/>
      <c r="SIL44" s="50"/>
      <c r="SIM44" s="50"/>
      <c r="SIN44" s="50"/>
      <c r="SIO44" s="50"/>
      <c r="SIP44" s="50"/>
      <c r="SIQ44" s="50"/>
      <c r="SIR44" s="50"/>
      <c r="SIS44" s="50"/>
      <c r="SIT44" s="50"/>
      <c r="SIU44" s="50"/>
      <c r="SIV44" s="50"/>
      <c r="SIW44" s="50"/>
      <c r="SIX44" s="50"/>
      <c r="SIY44" s="50"/>
      <c r="SIZ44" s="50"/>
      <c r="SJA44" s="50"/>
      <c r="SJB44" s="50"/>
      <c r="SJC44" s="50"/>
      <c r="SJD44" s="50"/>
      <c r="SJE44" s="50"/>
      <c r="SJF44" s="50"/>
      <c r="SJG44" s="50"/>
      <c r="SJH44" s="50"/>
      <c r="SJI44" s="50"/>
      <c r="SJJ44" s="50"/>
      <c r="SJK44" s="50"/>
      <c r="SJL44" s="50"/>
      <c r="SJM44" s="50"/>
      <c r="SJN44" s="50"/>
      <c r="SJO44" s="50"/>
      <c r="SJP44" s="50"/>
      <c r="SJQ44" s="50"/>
      <c r="SJR44" s="50"/>
      <c r="SJS44" s="50"/>
      <c r="SJT44" s="50"/>
      <c r="SJU44" s="50"/>
      <c r="SJV44" s="50"/>
      <c r="SJW44" s="50"/>
      <c r="SJX44" s="50"/>
      <c r="SJY44" s="50"/>
      <c r="SJZ44" s="50"/>
      <c r="SKA44" s="50"/>
      <c r="SKB44" s="50"/>
      <c r="SKC44" s="50"/>
      <c r="SKD44" s="50"/>
      <c r="SKE44" s="50"/>
      <c r="SKF44" s="50"/>
      <c r="SKG44" s="50"/>
      <c r="SKH44" s="50"/>
      <c r="SKI44" s="50"/>
      <c r="SKJ44" s="50"/>
      <c r="SKK44" s="50"/>
      <c r="SKL44" s="50"/>
      <c r="SKM44" s="50"/>
      <c r="SKN44" s="50"/>
      <c r="SKO44" s="50"/>
      <c r="SKP44" s="50"/>
      <c r="SKQ44" s="50"/>
      <c r="SKR44" s="50"/>
      <c r="SKS44" s="50"/>
      <c r="SKT44" s="50"/>
      <c r="SKU44" s="50"/>
      <c r="SKV44" s="50"/>
      <c r="SKW44" s="50"/>
      <c r="SKX44" s="50"/>
      <c r="SKY44" s="50"/>
      <c r="SKZ44" s="50"/>
      <c r="SLA44" s="50"/>
      <c r="SLB44" s="50"/>
      <c r="SLC44" s="50"/>
      <c r="SLD44" s="50"/>
      <c r="SLE44" s="50"/>
      <c r="SLF44" s="50"/>
      <c r="SLG44" s="50"/>
      <c r="SLH44" s="50"/>
      <c r="SLI44" s="50"/>
      <c r="SLJ44" s="50"/>
      <c r="SLK44" s="50"/>
      <c r="SLL44" s="50"/>
      <c r="SLM44" s="50"/>
      <c r="SLN44" s="50"/>
      <c r="SLO44" s="50"/>
      <c r="SLP44" s="50"/>
      <c r="SLQ44" s="50"/>
      <c r="SLR44" s="50"/>
      <c r="SLS44" s="50"/>
      <c r="SLT44" s="50"/>
      <c r="SLU44" s="50"/>
      <c r="SLV44" s="50"/>
      <c r="SLW44" s="50"/>
      <c r="SLX44" s="50"/>
      <c r="SLY44" s="50"/>
      <c r="SLZ44" s="50"/>
      <c r="SMA44" s="50"/>
      <c r="SMB44" s="50"/>
      <c r="SMC44" s="50"/>
      <c r="SMD44" s="50"/>
      <c r="SME44" s="50"/>
      <c r="SMF44" s="50"/>
      <c r="SMG44" s="50"/>
      <c r="SMH44" s="50"/>
      <c r="SMI44" s="50"/>
      <c r="SMJ44" s="50"/>
      <c r="SMK44" s="50"/>
      <c r="SML44" s="50"/>
      <c r="SMM44" s="50"/>
      <c r="SMN44" s="50"/>
      <c r="SMO44" s="50"/>
      <c r="SMP44" s="50"/>
      <c r="SMQ44" s="50"/>
      <c r="SMR44" s="50"/>
      <c r="SMS44" s="50"/>
      <c r="SMT44" s="50"/>
      <c r="SMU44" s="50"/>
      <c r="SMV44" s="50"/>
      <c r="SMW44" s="50"/>
      <c r="SMX44" s="50"/>
      <c r="SMY44" s="50"/>
      <c r="SMZ44" s="50"/>
      <c r="SNA44" s="50"/>
      <c r="SNB44" s="50"/>
      <c r="SNC44" s="50"/>
      <c r="SND44" s="50"/>
      <c r="SNE44" s="50"/>
      <c r="SNF44" s="50"/>
      <c r="SNG44" s="50"/>
      <c r="SNH44" s="50"/>
      <c r="SNI44" s="50"/>
      <c r="SNJ44" s="50"/>
      <c r="SNK44" s="50"/>
      <c r="SNL44" s="50"/>
      <c r="SNM44" s="50"/>
      <c r="SNN44" s="50"/>
      <c r="SNO44" s="50"/>
      <c r="SNP44" s="50"/>
      <c r="SNQ44" s="50"/>
      <c r="SNR44" s="50"/>
      <c r="SNS44" s="50"/>
      <c r="SNT44" s="50"/>
      <c r="SNU44" s="50"/>
      <c r="SNV44" s="50"/>
      <c r="SNW44" s="50"/>
      <c r="SNX44" s="50"/>
      <c r="SNY44" s="50"/>
      <c r="SNZ44" s="50"/>
      <c r="SOA44" s="50"/>
      <c r="SOB44" s="50"/>
      <c r="SOC44" s="50"/>
      <c r="SOD44" s="50"/>
      <c r="SOE44" s="50"/>
      <c r="SOF44" s="50"/>
      <c r="SOG44" s="50"/>
      <c r="SOH44" s="50"/>
      <c r="SOI44" s="50"/>
      <c r="SOJ44" s="50"/>
      <c r="SOK44" s="50"/>
      <c r="SOL44" s="50"/>
      <c r="SOM44" s="50"/>
      <c r="SON44" s="50"/>
      <c r="SOO44" s="50"/>
      <c r="SOP44" s="50"/>
      <c r="SOQ44" s="50"/>
      <c r="SOR44" s="50"/>
      <c r="SOS44" s="50"/>
      <c r="SOT44" s="50"/>
      <c r="SOU44" s="50"/>
      <c r="SOV44" s="50"/>
      <c r="SOW44" s="50"/>
      <c r="SOX44" s="50"/>
      <c r="SOY44" s="50"/>
      <c r="SOZ44" s="50"/>
      <c r="SPA44" s="50"/>
      <c r="SPB44" s="50"/>
      <c r="SPC44" s="50"/>
      <c r="SPD44" s="50"/>
      <c r="SPE44" s="50"/>
      <c r="SPF44" s="50"/>
      <c r="SPG44" s="50"/>
      <c r="SPH44" s="50"/>
      <c r="SPI44" s="50"/>
      <c r="SPJ44" s="50"/>
      <c r="SPK44" s="50"/>
      <c r="SPL44" s="50"/>
      <c r="SPM44" s="50"/>
      <c r="SPN44" s="50"/>
      <c r="SPO44" s="50"/>
      <c r="SPP44" s="50"/>
      <c r="SPQ44" s="50"/>
      <c r="SPR44" s="50"/>
      <c r="SPS44" s="50"/>
      <c r="SPT44" s="50"/>
      <c r="SPU44" s="50"/>
      <c r="SPV44" s="50"/>
      <c r="SPW44" s="50"/>
      <c r="SPX44" s="50"/>
      <c r="SPY44" s="50"/>
      <c r="SPZ44" s="50"/>
      <c r="SQA44" s="50"/>
      <c r="SQB44" s="50"/>
      <c r="SQC44" s="50"/>
      <c r="SQD44" s="50"/>
      <c r="SQE44" s="50"/>
      <c r="SQF44" s="50"/>
      <c r="SQG44" s="50"/>
      <c r="SQH44" s="50"/>
      <c r="SQI44" s="50"/>
      <c r="SQJ44" s="50"/>
      <c r="SQK44" s="50"/>
      <c r="SQL44" s="50"/>
      <c r="SQM44" s="50"/>
      <c r="SQN44" s="50"/>
      <c r="SQO44" s="50"/>
      <c r="SQP44" s="50"/>
      <c r="SQQ44" s="50"/>
      <c r="SQR44" s="50"/>
      <c r="SQS44" s="50"/>
      <c r="SQT44" s="50"/>
      <c r="SQU44" s="50"/>
      <c r="SQV44" s="50"/>
      <c r="SQW44" s="50"/>
      <c r="SQX44" s="50"/>
      <c r="SQY44" s="50"/>
      <c r="SQZ44" s="50"/>
      <c r="SRA44" s="50"/>
      <c r="SRB44" s="50"/>
      <c r="SRC44" s="50"/>
      <c r="SRD44" s="50"/>
      <c r="SRE44" s="50"/>
      <c r="SRF44" s="50"/>
      <c r="SRG44" s="50"/>
      <c r="SRH44" s="50"/>
      <c r="SRI44" s="50"/>
      <c r="SRJ44" s="50"/>
      <c r="SRK44" s="50"/>
      <c r="SRL44" s="50"/>
      <c r="SRM44" s="50"/>
      <c r="SRN44" s="50"/>
      <c r="SRO44" s="50"/>
      <c r="SRP44" s="50"/>
      <c r="SRQ44" s="50"/>
      <c r="SRR44" s="50"/>
      <c r="SRS44" s="50"/>
      <c r="SRT44" s="50"/>
      <c r="SRU44" s="50"/>
      <c r="SRV44" s="50"/>
      <c r="SRW44" s="50"/>
      <c r="SRX44" s="50"/>
      <c r="SRY44" s="50"/>
      <c r="SRZ44" s="50"/>
      <c r="SSA44" s="50"/>
      <c r="SSB44" s="50"/>
      <c r="SSC44" s="50"/>
      <c r="SSD44" s="50"/>
      <c r="SSE44" s="50"/>
      <c r="SSF44" s="50"/>
      <c r="SSG44" s="50"/>
      <c r="SSH44" s="50"/>
      <c r="SSI44" s="50"/>
      <c r="SSJ44" s="50"/>
      <c r="SSK44" s="50"/>
      <c r="SSL44" s="50"/>
      <c r="SSM44" s="50"/>
      <c r="SSN44" s="50"/>
      <c r="SSO44" s="50"/>
      <c r="SSP44" s="50"/>
      <c r="SSQ44" s="50"/>
      <c r="SSR44" s="50"/>
      <c r="SSS44" s="50"/>
      <c r="SST44" s="50"/>
      <c r="SSU44" s="50"/>
      <c r="SSV44" s="50"/>
      <c r="SSW44" s="50"/>
      <c r="SSX44" s="50"/>
      <c r="SSY44" s="50"/>
      <c r="SSZ44" s="50"/>
      <c r="STA44" s="50"/>
      <c r="STB44" s="50"/>
      <c r="STC44" s="50"/>
      <c r="STD44" s="50"/>
      <c r="STE44" s="50"/>
      <c r="STF44" s="50"/>
      <c r="STG44" s="50"/>
      <c r="STH44" s="50"/>
      <c r="STI44" s="50"/>
      <c r="STJ44" s="50"/>
      <c r="STK44" s="50"/>
      <c r="STL44" s="50"/>
      <c r="STM44" s="50"/>
      <c r="STN44" s="50"/>
      <c r="STO44" s="50"/>
      <c r="STP44" s="50"/>
      <c r="STQ44" s="50"/>
      <c r="STR44" s="50"/>
      <c r="STS44" s="50"/>
      <c r="STT44" s="50"/>
      <c r="STU44" s="50"/>
      <c r="STV44" s="50"/>
      <c r="STW44" s="50"/>
      <c r="STX44" s="50"/>
      <c r="STY44" s="50"/>
      <c r="STZ44" s="50"/>
      <c r="SUA44" s="50"/>
      <c r="SUB44" s="50"/>
      <c r="SUC44" s="50"/>
      <c r="SUD44" s="50"/>
      <c r="SUE44" s="50"/>
      <c r="SUF44" s="50"/>
      <c r="SUG44" s="50"/>
      <c r="SUH44" s="50"/>
      <c r="SUI44" s="50"/>
      <c r="SUJ44" s="50"/>
      <c r="SUK44" s="50"/>
      <c r="SUL44" s="50"/>
      <c r="SUM44" s="50"/>
      <c r="SUN44" s="50"/>
      <c r="SUO44" s="50"/>
      <c r="SUP44" s="50"/>
      <c r="SUQ44" s="50"/>
      <c r="SUR44" s="50"/>
      <c r="SUS44" s="50"/>
      <c r="SUT44" s="50"/>
      <c r="SUU44" s="50"/>
      <c r="SUV44" s="50"/>
      <c r="SUW44" s="50"/>
      <c r="SUX44" s="50"/>
      <c r="SUY44" s="50"/>
      <c r="SUZ44" s="50"/>
      <c r="SVA44" s="50"/>
      <c r="SVB44" s="50"/>
      <c r="SVC44" s="50"/>
      <c r="SVD44" s="50"/>
      <c r="SVE44" s="50"/>
      <c r="SVF44" s="50"/>
      <c r="SVG44" s="50"/>
      <c r="SVH44" s="50"/>
      <c r="SVI44" s="50"/>
      <c r="SVJ44" s="50"/>
      <c r="SVK44" s="50"/>
      <c r="SVL44" s="50"/>
      <c r="SVM44" s="50"/>
      <c r="SVN44" s="50"/>
      <c r="SVO44" s="50"/>
      <c r="SVP44" s="50"/>
      <c r="SVQ44" s="50"/>
      <c r="SVR44" s="50"/>
      <c r="SVS44" s="50"/>
      <c r="SVT44" s="50"/>
      <c r="SVU44" s="50"/>
      <c r="SVV44" s="50"/>
      <c r="SVW44" s="50"/>
      <c r="SVX44" s="50"/>
      <c r="SVY44" s="50"/>
      <c r="SVZ44" s="50"/>
      <c r="SWA44" s="50"/>
      <c r="SWB44" s="50"/>
      <c r="SWC44" s="50"/>
      <c r="SWD44" s="50"/>
      <c r="SWE44" s="50"/>
      <c r="SWF44" s="50"/>
      <c r="SWG44" s="50"/>
      <c r="SWH44" s="50"/>
      <c r="SWI44" s="50"/>
      <c r="SWJ44" s="50"/>
      <c r="SWK44" s="50"/>
      <c r="SWL44" s="50"/>
      <c r="SWM44" s="50"/>
      <c r="SWN44" s="50"/>
      <c r="SWO44" s="50"/>
      <c r="SWP44" s="50"/>
      <c r="SWQ44" s="50"/>
      <c r="SWR44" s="50"/>
      <c r="SWS44" s="50"/>
      <c r="SWT44" s="50"/>
      <c r="SWU44" s="50"/>
      <c r="SWV44" s="50"/>
      <c r="SWW44" s="50"/>
      <c r="SWX44" s="50"/>
      <c r="SWY44" s="50"/>
      <c r="SWZ44" s="50"/>
      <c r="SXA44" s="50"/>
      <c r="SXB44" s="50"/>
      <c r="SXC44" s="50"/>
      <c r="SXD44" s="50"/>
      <c r="SXE44" s="50"/>
      <c r="SXF44" s="50"/>
      <c r="SXG44" s="50"/>
      <c r="SXH44" s="50"/>
      <c r="SXI44" s="50"/>
      <c r="SXJ44" s="50"/>
      <c r="SXK44" s="50"/>
      <c r="SXL44" s="50"/>
      <c r="SXM44" s="50"/>
      <c r="SXN44" s="50"/>
      <c r="SXO44" s="50"/>
      <c r="SXP44" s="50"/>
      <c r="SXQ44" s="50"/>
      <c r="SXR44" s="50"/>
      <c r="SXS44" s="50"/>
      <c r="SXT44" s="50"/>
      <c r="SXU44" s="50"/>
      <c r="SXV44" s="50"/>
      <c r="SXW44" s="50"/>
      <c r="SXX44" s="50"/>
      <c r="SXY44" s="50"/>
      <c r="SXZ44" s="50"/>
      <c r="SYA44" s="50"/>
      <c r="SYB44" s="50"/>
      <c r="SYC44" s="50"/>
      <c r="SYD44" s="50"/>
      <c r="SYE44" s="50"/>
      <c r="SYF44" s="50"/>
      <c r="SYG44" s="50"/>
      <c r="SYH44" s="50"/>
      <c r="SYI44" s="50"/>
      <c r="SYJ44" s="50"/>
      <c r="SYK44" s="50"/>
      <c r="SYL44" s="50"/>
      <c r="SYM44" s="50"/>
      <c r="SYN44" s="50"/>
      <c r="SYO44" s="50"/>
      <c r="SYP44" s="50"/>
      <c r="SYQ44" s="50"/>
      <c r="SYR44" s="50"/>
      <c r="SYS44" s="50"/>
      <c r="SYT44" s="50"/>
      <c r="SYU44" s="50"/>
      <c r="SYV44" s="50"/>
      <c r="SYW44" s="50"/>
      <c r="SYX44" s="50"/>
      <c r="SYY44" s="50"/>
      <c r="SYZ44" s="50"/>
      <c r="SZA44" s="50"/>
      <c r="SZB44" s="50"/>
      <c r="SZC44" s="50"/>
      <c r="SZD44" s="50"/>
      <c r="SZE44" s="50"/>
      <c r="SZF44" s="50"/>
      <c r="SZG44" s="50"/>
      <c r="SZH44" s="50"/>
      <c r="SZI44" s="50"/>
      <c r="SZJ44" s="50"/>
      <c r="SZK44" s="50"/>
      <c r="SZL44" s="50"/>
      <c r="SZM44" s="50"/>
      <c r="SZN44" s="50"/>
      <c r="SZO44" s="50"/>
      <c r="SZP44" s="50"/>
      <c r="SZQ44" s="50"/>
      <c r="SZR44" s="50"/>
      <c r="SZS44" s="50"/>
      <c r="SZT44" s="50"/>
      <c r="SZU44" s="50"/>
      <c r="SZV44" s="50"/>
      <c r="SZW44" s="50"/>
      <c r="SZX44" s="50"/>
      <c r="SZY44" s="50"/>
      <c r="SZZ44" s="50"/>
      <c r="TAA44" s="50"/>
      <c r="TAB44" s="50"/>
      <c r="TAC44" s="50"/>
      <c r="TAD44" s="50"/>
      <c r="TAE44" s="50"/>
      <c r="TAF44" s="50"/>
      <c r="TAG44" s="50"/>
      <c r="TAH44" s="50"/>
      <c r="TAI44" s="50"/>
      <c r="TAJ44" s="50"/>
      <c r="TAK44" s="50"/>
      <c r="TAL44" s="50"/>
      <c r="TAM44" s="50"/>
      <c r="TAN44" s="50"/>
      <c r="TAO44" s="50"/>
      <c r="TAP44" s="50"/>
      <c r="TAQ44" s="50"/>
      <c r="TAR44" s="50"/>
      <c r="TAS44" s="50"/>
      <c r="TAT44" s="50"/>
      <c r="TAU44" s="50"/>
      <c r="TAV44" s="50"/>
      <c r="TAW44" s="50"/>
      <c r="TAX44" s="50"/>
      <c r="TAY44" s="50"/>
      <c r="TAZ44" s="50"/>
      <c r="TBA44" s="50"/>
      <c r="TBB44" s="50"/>
      <c r="TBC44" s="50"/>
      <c r="TBD44" s="50"/>
      <c r="TBE44" s="50"/>
      <c r="TBF44" s="50"/>
      <c r="TBG44" s="50"/>
      <c r="TBH44" s="50"/>
      <c r="TBI44" s="50"/>
      <c r="TBJ44" s="50"/>
      <c r="TBK44" s="50"/>
      <c r="TBL44" s="50"/>
      <c r="TBM44" s="50"/>
      <c r="TBN44" s="50"/>
      <c r="TBO44" s="50"/>
      <c r="TBP44" s="50"/>
      <c r="TBQ44" s="50"/>
      <c r="TBR44" s="50"/>
      <c r="TBS44" s="50"/>
      <c r="TBT44" s="50"/>
      <c r="TBU44" s="50"/>
      <c r="TBV44" s="50"/>
      <c r="TBW44" s="50"/>
      <c r="TBX44" s="50"/>
      <c r="TBY44" s="50"/>
      <c r="TBZ44" s="50"/>
      <c r="TCA44" s="50"/>
      <c r="TCB44" s="50"/>
      <c r="TCC44" s="50"/>
      <c r="TCD44" s="50"/>
      <c r="TCE44" s="50"/>
      <c r="TCF44" s="50"/>
      <c r="TCG44" s="50"/>
      <c r="TCH44" s="50"/>
      <c r="TCI44" s="50"/>
      <c r="TCJ44" s="50"/>
      <c r="TCK44" s="50"/>
      <c r="TCL44" s="50"/>
      <c r="TCM44" s="50"/>
      <c r="TCN44" s="50"/>
      <c r="TCO44" s="50"/>
      <c r="TCP44" s="50"/>
      <c r="TCQ44" s="50"/>
      <c r="TCR44" s="50"/>
      <c r="TCS44" s="50"/>
      <c r="TCT44" s="50"/>
      <c r="TCU44" s="50"/>
      <c r="TCV44" s="50"/>
      <c r="TCW44" s="50"/>
      <c r="TCX44" s="50"/>
      <c r="TCY44" s="50"/>
      <c r="TCZ44" s="50"/>
      <c r="TDA44" s="50"/>
      <c r="TDB44" s="50"/>
      <c r="TDC44" s="50"/>
      <c r="TDD44" s="50"/>
      <c r="TDE44" s="50"/>
      <c r="TDF44" s="50"/>
      <c r="TDG44" s="50"/>
      <c r="TDH44" s="50"/>
      <c r="TDI44" s="50"/>
      <c r="TDJ44" s="50"/>
      <c r="TDK44" s="50"/>
      <c r="TDL44" s="50"/>
      <c r="TDM44" s="50"/>
      <c r="TDN44" s="50"/>
      <c r="TDO44" s="50"/>
      <c r="TDP44" s="50"/>
      <c r="TDQ44" s="50"/>
      <c r="TDR44" s="50"/>
      <c r="TDS44" s="50"/>
      <c r="TDT44" s="50"/>
      <c r="TDU44" s="50"/>
      <c r="TDV44" s="50"/>
      <c r="TDW44" s="50"/>
      <c r="TDX44" s="50"/>
      <c r="TDY44" s="50"/>
      <c r="TDZ44" s="50"/>
      <c r="TEA44" s="50"/>
      <c r="TEB44" s="50"/>
      <c r="TEC44" s="50"/>
      <c r="TED44" s="50"/>
      <c r="TEE44" s="50"/>
      <c r="TEF44" s="50"/>
      <c r="TEG44" s="50"/>
      <c r="TEH44" s="50"/>
      <c r="TEI44" s="50"/>
      <c r="TEJ44" s="50"/>
      <c r="TEK44" s="50"/>
      <c r="TEL44" s="50"/>
      <c r="TEM44" s="50"/>
      <c r="TEN44" s="50"/>
      <c r="TEO44" s="50"/>
      <c r="TEP44" s="50"/>
      <c r="TEQ44" s="50"/>
      <c r="TER44" s="50"/>
      <c r="TES44" s="50"/>
      <c r="TET44" s="50"/>
      <c r="TEU44" s="50"/>
      <c r="TEV44" s="50"/>
      <c r="TEW44" s="50"/>
      <c r="TEX44" s="50"/>
      <c r="TEY44" s="50"/>
      <c r="TEZ44" s="50"/>
      <c r="TFA44" s="50"/>
      <c r="TFB44" s="50"/>
      <c r="TFC44" s="50"/>
      <c r="TFD44" s="50"/>
      <c r="TFE44" s="50"/>
      <c r="TFF44" s="50"/>
      <c r="TFG44" s="50"/>
      <c r="TFH44" s="50"/>
      <c r="TFI44" s="50"/>
      <c r="TFJ44" s="50"/>
      <c r="TFK44" s="50"/>
      <c r="TFL44" s="50"/>
      <c r="TFM44" s="50"/>
      <c r="TFN44" s="50"/>
      <c r="TFO44" s="50"/>
      <c r="TFP44" s="50"/>
      <c r="TFQ44" s="50"/>
      <c r="TFR44" s="50"/>
      <c r="TFS44" s="50"/>
      <c r="TFT44" s="50"/>
      <c r="TFU44" s="50"/>
      <c r="TFV44" s="50"/>
      <c r="TFW44" s="50"/>
      <c r="TFX44" s="50"/>
      <c r="TFY44" s="50"/>
      <c r="TFZ44" s="50"/>
      <c r="TGA44" s="50"/>
      <c r="TGB44" s="50"/>
      <c r="TGC44" s="50"/>
      <c r="TGD44" s="50"/>
      <c r="TGE44" s="50"/>
      <c r="TGF44" s="50"/>
      <c r="TGG44" s="50"/>
      <c r="TGH44" s="50"/>
      <c r="TGI44" s="50"/>
      <c r="TGJ44" s="50"/>
      <c r="TGK44" s="50"/>
      <c r="TGL44" s="50"/>
      <c r="TGM44" s="50"/>
      <c r="TGN44" s="50"/>
      <c r="TGO44" s="50"/>
      <c r="TGP44" s="50"/>
      <c r="TGQ44" s="50"/>
      <c r="TGR44" s="50"/>
      <c r="TGS44" s="50"/>
      <c r="TGT44" s="50"/>
      <c r="TGU44" s="50"/>
      <c r="TGV44" s="50"/>
      <c r="TGW44" s="50"/>
      <c r="TGX44" s="50"/>
      <c r="TGY44" s="50"/>
      <c r="TGZ44" s="50"/>
      <c r="THA44" s="50"/>
      <c r="THB44" s="50"/>
      <c r="THC44" s="50"/>
      <c r="THD44" s="50"/>
      <c r="THE44" s="50"/>
      <c r="THF44" s="50"/>
      <c r="THG44" s="50"/>
      <c r="THH44" s="50"/>
      <c r="THI44" s="50"/>
      <c r="THJ44" s="50"/>
      <c r="THK44" s="50"/>
      <c r="THL44" s="50"/>
      <c r="THM44" s="50"/>
      <c r="THN44" s="50"/>
      <c r="THO44" s="50"/>
      <c r="THP44" s="50"/>
      <c r="THQ44" s="50"/>
      <c r="THR44" s="50"/>
      <c r="THS44" s="50"/>
      <c r="THT44" s="50"/>
      <c r="THU44" s="50"/>
      <c r="THV44" s="50"/>
      <c r="THW44" s="50"/>
      <c r="THX44" s="50"/>
      <c r="THY44" s="50"/>
      <c r="THZ44" s="50"/>
      <c r="TIA44" s="50"/>
      <c r="TIB44" s="50"/>
      <c r="TIC44" s="50"/>
      <c r="TID44" s="50"/>
      <c r="TIE44" s="50"/>
      <c r="TIF44" s="50"/>
      <c r="TIG44" s="50"/>
      <c r="TIH44" s="50"/>
      <c r="TII44" s="50"/>
      <c r="TIJ44" s="50"/>
      <c r="TIK44" s="50"/>
      <c r="TIL44" s="50"/>
      <c r="TIM44" s="50"/>
      <c r="TIN44" s="50"/>
      <c r="TIO44" s="50"/>
      <c r="TIP44" s="50"/>
      <c r="TIQ44" s="50"/>
      <c r="TIR44" s="50"/>
      <c r="TIS44" s="50"/>
      <c r="TIT44" s="50"/>
      <c r="TIU44" s="50"/>
      <c r="TIV44" s="50"/>
      <c r="TIW44" s="50"/>
      <c r="TIX44" s="50"/>
      <c r="TIY44" s="50"/>
      <c r="TIZ44" s="50"/>
      <c r="TJA44" s="50"/>
      <c r="TJB44" s="50"/>
      <c r="TJC44" s="50"/>
      <c r="TJD44" s="50"/>
      <c r="TJE44" s="50"/>
      <c r="TJF44" s="50"/>
      <c r="TJG44" s="50"/>
      <c r="TJH44" s="50"/>
      <c r="TJI44" s="50"/>
      <c r="TJJ44" s="50"/>
      <c r="TJK44" s="50"/>
      <c r="TJL44" s="50"/>
      <c r="TJM44" s="50"/>
      <c r="TJN44" s="50"/>
      <c r="TJO44" s="50"/>
      <c r="TJP44" s="50"/>
      <c r="TJQ44" s="50"/>
      <c r="TJR44" s="50"/>
      <c r="TJS44" s="50"/>
      <c r="TJT44" s="50"/>
      <c r="TJU44" s="50"/>
      <c r="TJV44" s="50"/>
      <c r="TJW44" s="50"/>
      <c r="TJX44" s="50"/>
      <c r="TJY44" s="50"/>
      <c r="TJZ44" s="50"/>
      <c r="TKA44" s="50"/>
      <c r="TKB44" s="50"/>
      <c r="TKC44" s="50"/>
      <c r="TKD44" s="50"/>
      <c r="TKE44" s="50"/>
      <c r="TKF44" s="50"/>
      <c r="TKG44" s="50"/>
      <c r="TKH44" s="50"/>
      <c r="TKI44" s="50"/>
      <c r="TKJ44" s="50"/>
      <c r="TKK44" s="50"/>
      <c r="TKL44" s="50"/>
      <c r="TKM44" s="50"/>
      <c r="TKN44" s="50"/>
      <c r="TKO44" s="50"/>
      <c r="TKP44" s="50"/>
      <c r="TKQ44" s="50"/>
      <c r="TKR44" s="50"/>
      <c r="TKS44" s="50"/>
      <c r="TKT44" s="50"/>
      <c r="TKU44" s="50"/>
      <c r="TKV44" s="50"/>
      <c r="TKW44" s="50"/>
      <c r="TKX44" s="50"/>
      <c r="TKY44" s="50"/>
      <c r="TKZ44" s="50"/>
      <c r="TLA44" s="50"/>
      <c r="TLB44" s="50"/>
      <c r="TLC44" s="50"/>
      <c r="TLD44" s="50"/>
      <c r="TLE44" s="50"/>
      <c r="TLF44" s="50"/>
      <c r="TLG44" s="50"/>
      <c r="TLH44" s="50"/>
      <c r="TLI44" s="50"/>
      <c r="TLJ44" s="50"/>
      <c r="TLK44" s="50"/>
      <c r="TLL44" s="50"/>
      <c r="TLM44" s="50"/>
      <c r="TLN44" s="50"/>
      <c r="TLO44" s="50"/>
      <c r="TLP44" s="50"/>
      <c r="TLQ44" s="50"/>
      <c r="TLR44" s="50"/>
      <c r="TLS44" s="50"/>
      <c r="TLT44" s="50"/>
      <c r="TLU44" s="50"/>
      <c r="TLV44" s="50"/>
      <c r="TLW44" s="50"/>
      <c r="TLX44" s="50"/>
      <c r="TLY44" s="50"/>
      <c r="TLZ44" s="50"/>
      <c r="TMA44" s="50"/>
      <c r="TMB44" s="50"/>
      <c r="TMC44" s="50"/>
      <c r="TMD44" s="50"/>
      <c r="TME44" s="50"/>
      <c r="TMF44" s="50"/>
      <c r="TMG44" s="50"/>
      <c r="TMH44" s="50"/>
      <c r="TMI44" s="50"/>
      <c r="TMJ44" s="50"/>
      <c r="TMK44" s="50"/>
      <c r="TML44" s="50"/>
      <c r="TMM44" s="50"/>
      <c r="TMN44" s="50"/>
      <c r="TMO44" s="50"/>
      <c r="TMP44" s="50"/>
      <c r="TMQ44" s="50"/>
      <c r="TMR44" s="50"/>
      <c r="TMS44" s="50"/>
      <c r="TMT44" s="50"/>
      <c r="TMU44" s="50"/>
      <c r="TMV44" s="50"/>
      <c r="TMW44" s="50"/>
      <c r="TMX44" s="50"/>
      <c r="TMY44" s="50"/>
      <c r="TMZ44" s="50"/>
      <c r="TNA44" s="50"/>
      <c r="TNB44" s="50"/>
      <c r="TNC44" s="50"/>
      <c r="TND44" s="50"/>
      <c r="TNE44" s="50"/>
      <c r="TNF44" s="50"/>
      <c r="TNG44" s="50"/>
      <c r="TNH44" s="50"/>
      <c r="TNI44" s="50"/>
      <c r="TNJ44" s="50"/>
      <c r="TNK44" s="50"/>
      <c r="TNL44" s="50"/>
      <c r="TNM44" s="50"/>
      <c r="TNN44" s="50"/>
      <c r="TNO44" s="50"/>
      <c r="TNP44" s="50"/>
      <c r="TNQ44" s="50"/>
      <c r="TNR44" s="50"/>
      <c r="TNS44" s="50"/>
      <c r="TNT44" s="50"/>
      <c r="TNU44" s="50"/>
      <c r="TNV44" s="50"/>
      <c r="TNW44" s="50"/>
      <c r="TNX44" s="50"/>
      <c r="TNY44" s="50"/>
      <c r="TNZ44" s="50"/>
      <c r="TOA44" s="50"/>
      <c r="TOB44" s="50"/>
      <c r="TOC44" s="50"/>
      <c r="TOD44" s="50"/>
      <c r="TOE44" s="50"/>
      <c r="TOF44" s="50"/>
      <c r="TOG44" s="50"/>
      <c r="TOH44" s="50"/>
      <c r="TOI44" s="50"/>
      <c r="TOJ44" s="50"/>
      <c r="TOK44" s="50"/>
      <c r="TOL44" s="50"/>
      <c r="TOM44" s="50"/>
      <c r="TON44" s="50"/>
      <c r="TOO44" s="50"/>
      <c r="TOP44" s="50"/>
      <c r="TOQ44" s="50"/>
      <c r="TOR44" s="50"/>
      <c r="TOS44" s="50"/>
      <c r="TOT44" s="50"/>
      <c r="TOU44" s="50"/>
      <c r="TOV44" s="50"/>
      <c r="TOW44" s="50"/>
      <c r="TOX44" s="50"/>
      <c r="TOY44" s="50"/>
      <c r="TOZ44" s="50"/>
      <c r="TPA44" s="50"/>
      <c r="TPB44" s="50"/>
      <c r="TPC44" s="50"/>
      <c r="TPD44" s="50"/>
      <c r="TPE44" s="50"/>
      <c r="TPF44" s="50"/>
      <c r="TPG44" s="50"/>
      <c r="TPH44" s="50"/>
      <c r="TPI44" s="50"/>
      <c r="TPJ44" s="50"/>
      <c r="TPK44" s="50"/>
      <c r="TPL44" s="50"/>
      <c r="TPM44" s="50"/>
      <c r="TPN44" s="50"/>
      <c r="TPO44" s="50"/>
      <c r="TPP44" s="50"/>
      <c r="TPQ44" s="50"/>
      <c r="TPR44" s="50"/>
      <c r="TPS44" s="50"/>
      <c r="TPT44" s="50"/>
      <c r="TPU44" s="50"/>
      <c r="TPV44" s="50"/>
      <c r="TPW44" s="50"/>
      <c r="TPX44" s="50"/>
      <c r="TPY44" s="50"/>
      <c r="TPZ44" s="50"/>
      <c r="TQA44" s="50"/>
      <c r="TQB44" s="50"/>
      <c r="TQC44" s="50"/>
      <c r="TQD44" s="50"/>
      <c r="TQE44" s="50"/>
      <c r="TQF44" s="50"/>
      <c r="TQG44" s="50"/>
      <c r="TQH44" s="50"/>
      <c r="TQI44" s="50"/>
      <c r="TQJ44" s="50"/>
      <c r="TQK44" s="50"/>
      <c r="TQL44" s="50"/>
      <c r="TQM44" s="50"/>
      <c r="TQN44" s="50"/>
      <c r="TQO44" s="50"/>
      <c r="TQP44" s="50"/>
      <c r="TQQ44" s="50"/>
      <c r="TQR44" s="50"/>
      <c r="TQS44" s="50"/>
      <c r="TQT44" s="50"/>
      <c r="TQU44" s="50"/>
      <c r="TQV44" s="50"/>
      <c r="TQW44" s="50"/>
      <c r="TQX44" s="50"/>
      <c r="TQY44" s="50"/>
      <c r="TQZ44" s="50"/>
      <c r="TRA44" s="50"/>
      <c r="TRB44" s="50"/>
      <c r="TRC44" s="50"/>
      <c r="TRD44" s="50"/>
      <c r="TRE44" s="50"/>
      <c r="TRF44" s="50"/>
      <c r="TRG44" s="50"/>
      <c r="TRH44" s="50"/>
      <c r="TRI44" s="50"/>
      <c r="TRJ44" s="50"/>
      <c r="TRK44" s="50"/>
      <c r="TRL44" s="50"/>
      <c r="TRM44" s="50"/>
      <c r="TRN44" s="50"/>
      <c r="TRO44" s="50"/>
      <c r="TRP44" s="50"/>
      <c r="TRQ44" s="50"/>
      <c r="TRR44" s="50"/>
      <c r="TRS44" s="50"/>
      <c r="TRT44" s="50"/>
      <c r="TRU44" s="50"/>
      <c r="TRV44" s="50"/>
      <c r="TRW44" s="50"/>
      <c r="TRX44" s="50"/>
      <c r="TRY44" s="50"/>
      <c r="TRZ44" s="50"/>
      <c r="TSA44" s="50"/>
      <c r="TSB44" s="50"/>
      <c r="TSC44" s="50"/>
      <c r="TSD44" s="50"/>
      <c r="TSE44" s="50"/>
      <c r="TSF44" s="50"/>
      <c r="TSG44" s="50"/>
      <c r="TSH44" s="50"/>
      <c r="TSI44" s="50"/>
      <c r="TSJ44" s="50"/>
      <c r="TSK44" s="50"/>
      <c r="TSL44" s="50"/>
      <c r="TSM44" s="50"/>
      <c r="TSN44" s="50"/>
      <c r="TSO44" s="50"/>
      <c r="TSP44" s="50"/>
      <c r="TSQ44" s="50"/>
      <c r="TSR44" s="50"/>
      <c r="TSS44" s="50"/>
      <c r="TST44" s="50"/>
      <c r="TSU44" s="50"/>
      <c r="TSV44" s="50"/>
      <c r="TSW44" s="50"/>
      <c r="TSX44" s="50"/>
      <c r="TSY44" s="50"/>
      <c r="TSZ44" s="50"/>
      <c r="TTA44" s="50"/>
      <c r="TTB44" s="50"/>
      <c r="TTC44" s="50"/>
      <c r="TTD44" s="50"/>
      <c r="TTE44" s="50"/>
      <c r="TTF44" s="50"/>
      <c r="TTG44" s="50"/>
      <c r="TTH44" s="50"/>
      <c r="TTI44" s="50"/>
      <c r="TTJ44" s="50"/>
      <c r="TTK44" s="50"/>
      <c r="TTL44" s="50"/>
      <c r="TTM44" s="50"/>
      <c r="TTN44" s="50"/>
      <c r="TTO44" s="50"/>
      <c r="TTP44" s="50"/>
      <c r="TTQ44" s="50"/>
      <c r="TTR44" s="50"/>
      <c r="TTS44" s="50"/>
      <c r="TTT44" s="50"/>
      <c r="TTU44" s="50"/>
      <c r="TTV44" s="50"/>
      <c r="TTW44" s="50"/>
      <c r="TTX44" s="50"/>
      <c r="TTY44" s="50"/>
      <c r="TTZ44" s="50"/>
      <c r="TUA44" s="50"/>
      <c r="TUB44" s="50"/>
      <c r="TUC44" s="50"/>
      <c r="TUD44" s="50"/>
      <c r="TUE44" s="50"/>
      <c r="TUF44" s="50"/>
      <c r="TUG44" s="50"/>
      <c r="TUH44" s="50"/>
      <c r="TUI44" s="50"/>
      <c r="TUJ44" s="50"/>
      <c r="TUK44" s="50"/>
      <c r="TUL44" s="50"/>
      <c r="TUM44" s="50"/>
      <c r="TUN44" s="50"/>
      <c r="TUO44" s="50"/>
      <c r="TUP44" s="50"/>
      <c r="TUQ44" s="50"/>
      <c r="TUR44" s="50"/>
      <c r="TUS44" s="50"/>
      <c r="TUT44" s="50"/>
      <c r="TUU44" s="50"/>
      <c r="TUV44" s="50"/>
      <c r="TUW44" s="50"/>
      <c r="TUX44" s="50"/>
      <c r="TUY44" s="50"/>
      <c r="TUZ44" s="50"/>
      <c r="TVA44" s="50"/>
      <c r="TVB44" s="50"/>
      <c r="TVC44" s="50"/>
      <c r="TVD44" s="50"/>
      <c r="TVE44" s="50"/>
      <c r="TVF44" s="50"/>
      <c r="TVG44" s="50"/>
      <c r="TVH44" s="50"/>
      <c r="TVI44" s="50"/>
      <c r="TVJ44" s="50"/>
      <c r="TVK44" s="50"/>
      <c r="TVL44" s="50"/>
      <c r="TVM44" s="50"/>
      <c r="TVN44" s="50"/>
      <c r="TVO44" s="50"/>
      <c r="TVP44" s="50"/>
      <c r="TVQ44" s="50"/>
      <c r="TVR44" s="50"/>
      <c r="TVS44" s="50"/>
      <c r="TVT44" s="50"/>
      <c r="TVU44" s="50"/>
      <c r="TVV44" s="50"/>
      <c r="TVW44" s="50"/>
      <c r="TVX44" s="50"/>
      <c r="TVY44" s="50"/>
      <c r="TVZ44" s="50"/>
      <c r="TWA44" s="50"/>
      <c r="TWB44" s="50"/>
      <c r="TWC44" s="50"/>
      <c r="TWD44" s="50"/>
      <c r="TWE44" s="50"/>
      <c r="TWF44" s="50"/>
      <c r="TWG44" s="50"/>
      <c r="TWH44" s="50"/>
      <c r="TWI44" s="50"/>
      <c r="TWJ44" s="50"/>
      <c r="TWK44" s="50"/>
      <c r="TWL44" s="50"/>
      <c r="TWM44" s="50"/>
      <c r="TWN44" s="50"/>
      <c r="TWO44" s="50"/>
      <c r="TWP44" s="50"/>
      <c r="TWQ44" s="50"/>
      <c r="TWR44" s="50"/>
      <c r="TWS44" s="50"/>
      <c r="TWT44" s="50"/>
      <c r="TWU44" s="50"/>
      <c r="TWV44" s="50"/>
      <c r="TWW44" s="50"/>
      <c r="TWX44" s="50"/>
      <c r="TWY44" s="50"/>
      <c r="TWZ44" s="50"/>
      <c r="TXA44" s="50"/>
      <c r="TXB44" s="50"/>
      <c r="TXC44" s="50"/>
      <c r="TXD44" s="50"/>
      <c r="TXE44" s="50"/>
      <c r="TXF44" s="50"/>
      <c r="TXG44" s="50"/>
      <c r="TXH44" s="50"/>
      <c r="TXI44" s="50"/>
      <c r="TXJ44" s="50"/>
      <c r="TXK44" s="50"/>
      <c r="TXL44" s="50"/>
      <c r="TXM44" s="50"/>
      <c r="TXN44" s="50"/>
      <c r="TXO44" s="50"/>
      <c r="TXP44" s="50"/>
      <c r="TXQ44" s="50"/>
      <c r="TXR44" s="50"/>
      <c r="TXS44" s="50"/>
      <c r="TXT44" s="50"/>
      <c r="TXU44" s="50"/>
      <c r="TXV44" s="50"/>
      <c r="TXW44" s="50"/>
      <c r="TXX44" s="50"/>
      <c r="TXY44" s="50"/>
      <c r="TXZ44" s="50"/>
      <c r="TYA44" s="50"/>
      <c r="TYB44" s="50"/>
      <c r="TYC44" s="50"/>
      <c r="TYD44" s="50"/>
      <c r="TYE44" s="50"/>
      <c r="TYF44" s="50"/>
      <c r="TYG44" s="50"/>
      <c r="TYH44" s="50"/>
      <c r="TYI44" s="50"/>
      <c r="TYJ44" s="50"/>
      <c r="TYK44" s="50"/>
      <c r="TYL44" s="50"/>
      <c r="TYM44" s="50"/>
      <c r="TYN44" s="50"/>
      <c r="TYO44" s="50"/>
      <c r="TYP44" s="50"/>
      <c r="TYQ44" s="50"/>
      <c r="TYR44" s="50"/>
      <c r="TYS44" s="50"/>
      <c r="TYT44" s="50"/>
      <c r="TYU44" s="50"/>
      <c r="TYV44" s="50"/>
      <c r="TYW44" s="50"/>
      <c r="TYX44" s="50"/>
      <c r="TYY44" s="50"/>
      <c r="TYZ44" s="50"/>
      <c r="TZA44" s="50"/>
      <c r="TZB44" s="50"/>
      <c r="TZC44" s="50"/>
      <c r="TZD44" s="50"/>
      <c r="TZE44" s="50"/>
      <c r="TZF44" s="50"/>
      <c r="TZG44" s="50"/>
      <c r="TZH44" s="50"/>
      <c r="TZI44" s="50"/>
      <c r="TZJ44" s="50"/>
      <c r="TZK44" s="50"/>
      <c r="TZL44" s="50"/>
      <c r="TZM44" s="50"/>
      <c r="TZN44" s="50"/>
      <c r="TZO44" s="50"/>
      <c r="TZP44" s="50"/>
      <c r="TZQ44" s="50"/>
      <c r="TZR44" s="50"/>
      <c r="TZS44" s="50"/>
      <c r="TZT44" s="50"/>
      <c r="TZU44" s="50"/>
      <c r="TZV44" s="50"/>
      <c r="TZW44" s="50"/>
      <c r="TZX44" s="50"/>
      <c r="TZY44" s="50"/>
      <c r="TZZ44" s="50"/>
      <c r="UAA44" s="50"/>
      <c r="UAB44" s="50"/>
      <c r="UAC44" s="50"/>
      <c r="UAD44" s="50"/>
      <c r="UAE44" s="50"/>
      <c r="UAF44" s="50"/>
      <c r="UAG44" s="50"/>
      <c r="UAH44" s="50"/>
      <c r="UAI44" s="50"/>
      <c r="UAJ44" s="50"/>
      <c r="UAK44" s="50"/>
      <c r="UAL44" s="50"/>
      <c r="UAM44" s="50"/>
      <c r="UAN44" s="50"/>
      <c r="UAO44" s="50"/>
      <c r="UAP44" s="50"/>
      <c r="UAQ44" s="50"/>
      <c r="UAR44" s="50"/>
      <c r="UAS44" s="50"/>
      <c r="UAT44" s="50"/>
      <c r="UAU44" s="50"/>
      <c r="UAV44" s="50"/>
      <c r="UAW44" s="50"/>
      <c r="UAX44" s="50"/>
      <c r="UAY44" s="50"/>
      <c r="UAZ44" s="50"/>
      <c r="UBA44" s="50"/>
      <c r="UBB44" s="50"/>
      <c r="UBC44" s="50"/>
      <c r="UBD44" s="50"/>
      <c r="UBE44" s="50"/>
      <c r="UBF44" s="50"/>
      <c r="UBG44" s="50"/>
      <c r="UBH44" s="50"/>
      <c r="UBI44" s="50"/>
      <c r="UBJ44" s="50"/>
      <c r="UBK44" s="50"/>
      <c r="UBL44" s="50"/>
      <c r="UBM44" s="50"/>
      <c r="UBN44" s="50"/>
      <c r="UBO44" s="50"/>
      <c r="UBP44" s="50"/>
      <c r="UBQ44" s="50"/>
      <c r="UBR44" s="50"/>
      <c r="UBS44" s="50"/>
      <c r="UBT44" s="50"/>
      <c r="UBU44" s="50"/>
      <c r="UBV44" s="50"/>
      <c r="UBW44" s="50"/>
      <c r="UBX44" s="50"/>
      <c r="UBY44" s="50"/>
      <c r="UBZ44" s="50"/>
      <c r="UCA44" s="50"/>
      <c r="UCB44" s="50"/>
      <c r="UCC44" s="50"/>
      <c r="UCD44" s="50"/>
      <c r="UCE44" s="50"/>
      <c r="UCF44" s="50"/>
      <c r="UCG44" s="50"/>
      <c r="UCH44" s="50"/>
      <c r="UCI44" s="50"/>
      <c r="UCJ44" s="50"/>
      <c r="UCK44" s="50"/>
      <c r="UCL44" s="50"/>
      <c r="UCM44" s="50"/>
      <c r="UCN44" s="50"/>
      <c r="UCO44" s="50"/>
      <c r="UCP44" s="50"/>
      <c r="UCQ44" s="50"/>
      <c r="UCR44" s="50"/>
      <c r="UCS44" s="50"/>
      <c r="UCT44" s="50"/>
      <c r="UCU44" s="50"/>
      <c r="UCV44" s="50"/>
      <c r="UCW44" s="50"/>
      <c r="UCX44" s="50"/>
      <c r="UCY44" s="50"/>
      <c r="UCZ44" s="50"/>
      <c r="UDA44" s="50"/>
      <c r="UDB44" s="50"/>
      <c r="UDC44" s="50"/>
      <c r="UDD44" s="50"/>
      <c r="UDE44" s="50"/>
      <c r="UDF44" s="50"/>
      <c r="UDG44" s="50"/>
      <c r="UDH44" s="50"/>
      <c r="UDI44" s="50"/>
      <c r="UDJ44" s="50"/>
      <c r="UDK44" s="50"/>
      <c r="UDL44" s="50"/>
      <c r="UDM44" s="50"/>
      <c r="UDN44" s="50"/>
      <c r="UDO44" s="50"/>
      <c r="UDP44" s="50"/>
      <c r="UDQ44" s="50"/>
      <c r="UDR44" s="50"/>
      <c r="UDS44" s="50"/>
      <c r="UDT44" s="50"/>
      <c r="UDU44" s="50"/>
      <c r="UDV44" s="50"/>
      <c r="UDW44" s="50"/>
      <c r="UDX44" s="50"/>
      <c r="UDY44" s="50"/>
      <c r="UDZ44" s="50"/>
      <c r="UEA44" s="50"/>
      <c r="UEB44" s="50"/>
      <c r="UEC44" s="50"/>
      <c r="UED44" s="50"/>
      <c r="UEE44" s="50"/>
      <c r="UEF44" s="50"/>
      <c r="UEG44" s="50"/>
      <c r="UEH44" s="50"/>
      <c r="UEI44" s="50"/>
      <c r="UEJ44" s="50"/>
      <c r="UEK44" s="50"/>
      <c r="UEL44" s="50"/>
      <c r="UEM44" s="50"/>
      <c r="UEN44" s="50"/>
      <c r="UEO44" s="50"/>
      <c r="UEP44" s="50"/>
      <c r="UEQ44" s="50"/>
      <c r="UER44" s="50"/>
      <c r="UES44" s="50"/>
      <c r="UET44" s="50"/>
      <c r="UEU44" s="50"/>
      <c r="UEV44" s="50"/>
      <c r="UEW44" s="50"/>
      <c r="UEX44" s="50"/>
      <c r="UEY44" s="50"/>
      <c r="UEZ44" s="50"/>
      <c r="UFA44" s="50"/>
      <c r="UFB44" s="50"/>
      <c r="UFC44" s="50"/>
      <c r="UFD44" s="50"/>
      <c r="UFE44" s="50"/>
      <c r="UFF44" s="50"/>
      <c r="UFG44" s="50"/>
      <c r="UFH44" s="50"/>
      <c r="UFI44" s="50"/>
      <c r="UFJ44" s="50"/>
      <c r="UFK44" s="50"/>
      <c r="UFL44" s="50"/>
      <c r="UFM44" s="50"/>
      <c r="UFN44" s="50"/>
      <c r="UFO44" s="50"/>
      <c r="UFP44" s="50"/>
      <c r="UFQ44" s="50"/>
      <c r="UFR44" s="50"/>
      <c r="UFS44" s="50"/>
      <c r="UFT44" s="50"/>
      <c r="UFU44" s="50"/>
      <c r="UFV44" s="50"/>
      <c r="UFW44" s="50"/>
      <c r="UFX44" s="50"/>
      <c r="UFY44" s="50"/>
      <c r="UFZ44" s="50"/>
      <c r="UGA44" s="50"/>
      <c r="UGB44" s="50"/>
      <c r="UGC44" s="50"/>
      <c r="UGD44" s="50"/>
      <c r="UGE44" s="50"/>
      <c r="UGF44" s="50"/>
      <c r="UGG44" s="50"/>
      <c r="UGH44" s="50"/>
      <c r="UGI44" s="50"/>
      <c r="UGJ44" s="50"/>
      <c r="UGK44" s="50"/>
      <c r="UGL44" s="50"/>
      <c r="UGM44" s="50"/>
      <c r="UGN44" s="50"/>
      <c r="UGO44" s="50"/>
      <c r="UGP44" s="50"/>
      <c r="UGQ44" s="50"/>
      <c r="UGR44" s="50"/>
      <c r="UGS44" s="50"/>
      <c r="UGT44" s="50"/>
      <c r="UGU44" s="50"/>
      <c r="UGV44" s="50"/>
      <c r="UGW44" s="50"/>
      <c r="UGX44" s="50"/>
      <c r="UGY44" s="50"/>
      <c r="UGZ44" s="50"/>
      <c r="UHA44" s="50"/>
      <c r="UHB44" s="50"/>
      <c r="UHC44" s="50"/>
      <c r="UHD44" s="50"/>
      <c r="UHE44" s="50"/>
      <c r="UHF44" s="50"/>
      <c r="UHG44" s="50"/>
      <c r="UHH44" s="50"/>
      <c r="UHI44" s="50"/>
      <c r="UHJ44" s="50"/>
      <c r="UHK44" s="50"/>
      <c r="UHL44" s="50"/>
      <c r="UHM44" s="50"/>
      <c r="UHN44" s="50"/>
      <c r="UHO44" s="50"/>
      <c r="UHP44" s="50"/>
      <c r="UHQ44" s="50"/>
      <c r="UHR44" s="50"/>
      <c r="UHS44" s="50"/>
      <c r="UHT44" s="50"/>
      <c r="UHU44" s="50"/>
      <c r="UHV44" s="50"/>
      <c r="UHW44" s="50"/>
      <c r="UHX44" s="50"/>
      <c r="UHY44" s="50"/>
      <c r="UHZ44" s="50"/>
      <c r="UIA44" s="50"/>
      <c r="UIB44" s="50"/>
      <c r="UIC44" s="50"/>
      <c r="UID44" s="50"/>
      <c r="UIE44" s="50"/>
      <c r="UIF44" s="50"/>
      <c r="UIG44" s="50"/>
      <c r="UIH44" s="50"/>
      <c r="UII44" s="50"/>
      <c r="UIJ44" s="50"/>
      <c r="UIK44" s="50"/>
      <c r="UIL44" s="50"/>
      <c r="UIM44" s="50"/>
      <c r="UIN44" s="50"/>
      <c r="UIO44" s="50"/>
      <c r="UIP44" s="50"/>
      <c r="UIQ44" s="50"/>
      <c r="UIR44" s="50"/>
      <c r="UIS44" s="50"/>
      <c r="UIT44" s="50"/>
      <c r="UIU44" s="50"/>
      <c r="UIV44" s="50"/>
      <c r="UIW44" s="50"/>
      <c r="UIX44" s="50"/>
      <c r="UIY44" s="50"/>
      <c r="UIZ44" s="50"/>
      <c r="UJA44" s="50"/>
      <c r="UJB44" s="50"/>
      <c r="UJC44" s="50"/>
      <c r="UJD44" s="50"/>
      <c r="UJE44" s="50"/>
      <c r="UJF44" s="50"/>
      <c r="UJG44" s="50"/>
      <c r="UJH44" s="50"/>
      <c r="UJI44" s="50"/>
      <c r="UJJ44" s="50"/>
      <c r="UJK44" s="50"/>
      <c r="UJL44" s="50"/>
      <c r="UJM44" s="50"/>
      <c r="UJN44" s="50"/>
      <c r="UJO44" s="50"/>
      <c r="UJP44" s="50"/>
      <c r="UJQ44" s="50"/>
      <c r="UJR44" s="50"/>
      <c r="UJS44" s="50"/>
      <c r="UJT44" s="50"/>
      <c r="UJU44" s="50"/>
      <c r="UJV44" s="50"/>
      <c r="UJW44" s="50"/>
      <c r="UJX44" s="50"/>
      <c r="UJY44" s="50"/>
      <c r="UJZ44" s="50"/>
      <c r="UKA44" s="50"/>
      <c r="UKB44" s="50"/>
      <c r="UKC44" s="50"/>
      <c r="UKD44" s="50"/>
      <c r="UKE44" s="50"/>
      <c r="UKF44" s="50"/>
      <c r="UKG44" s="50"/>
      <c r="UKH44" s="50"/>
      <c r="UKI44" s="50"/>
      <c r="UKJ44" s="50"/>
      <c r="UKK44" s="50"/>
      <c r="UKL44" s="50"/>
      <c r="UKM44" s="50"/>
      <c r="UKN44" s="50"/>
      <c r="UKO44" s="50"/>
      <c r="UKP44" s="50"/>
      <c r="UKQ44" s="50"/>
      <c r="UKR44" s="50"/>
      <c r="UKS44" s="50"/>
      <c r="UKT44" s="50"/>
      <c r="UKU44" s="50"/>
      <c r="UKV44" s="50"/>
      <c r="UKW44" s="50"/>
      <c r="UKX44" s="50"/>
      <c r="UKY44" s="50"/>
      <c r="UKZ44" s="50"/>
      <c r="ULA44" s="50"/>
      <c r="ULB44" s="50"/>
      <c r="ULC44" s="50"/>
      <c r="ULD44" s="50"/>
      <c r="ULE44" s="50"/>
      <c r="ULF44" s="50"/>
      <c r="ULG44" s="50"/>
      <c r="ULH44" s="50"/>
      <c r="ULI44" s="50"/>
      <c r="ULJ44" s="50"/>
      <c r="ULK44" s="50"/>
      <c r="ULL44" s="50"/>
      <c r="ULM44" s="50"/>
      <c r="ULN44" s="50"/>
      <c r="ULO44" s="50"/>
      <c r="ULP44" s="50"/>
      <c r="ULQ44" s="50"/>
      <c r="ULR44" s="50"/>
      <c r="ULS44" s="50"/>
      <c r="ULT44" s="50"/>
      <c r="ULU44" s="50"/>
      <c r="ULV44" s="50"/>
      <c r="ULW44" s="50"/>
      <c r="ULX44" s="50"/>
      <c r="ULY44" s="50"/>
      <c r="ULZ44" s="50"/>
      <c r="UMA44" s="50"/>
      <c r="UMB44" s="50"/>
      <c r="UMC44" s="50"/>
      <c r="UMD44" s="50"/>
      <c r="UME44" s="50"/>
      <c r="UMF44" s="50"/>
      <c r="UMG44" s="50"/>
      <c r="UMH44" s="50"/>
      <c r="UMI44" s="50"/>
      <c r="UMJ44" s="50"/>
      <c r="UMK44" s="50"/>
      <c r="UML44" s="50"/>
      <c r="UMM44" s="50"/>
      <c r="UMN44" s="50"/>
      <c r="UMO44" s="50"/>
      <c r="UMP44" s="50"/>
      <c r="UMQ44" s="50"/>
      <c r="UMR44" s="50"/>
      <c r="UMS44" s="50"/>
      <c r="UMT44" s="50"/>
      <c r="UMU44" s="50"/>
      <c r="UMV44" s="50"/>
      <c r="UMW44" s="50"/>
      <c r="UMX44" s="50"/>
      <c r="UMY44" s="50"/>
      <c r="UMZ44" s="50"/>
      <c r="UNA44" s="50"/>
      <c r="UNB44" s="50"/>
      <c r="UNC44" s="50"/>
      <c r="UND44" s="50"/>
      <c r="UNE44" s="50"/>
      <c r="UNF44" s="50"/>
      <c r="UNG44" s="50"/>
      <c r="UNH44" s="50"/>
      <c r="UNI44" s="50"/>
      <c r="UNJ44" s="50"/>
      <c r="UNK44" s="50"/>
      <c r="UNL44" s="50"/>
      <c r="UNM44" s="50"/>
      <c r="UNN44" s="50"/>
      <c r="UNO44" s="50"/>
      <c r="UNP44" s="50"/>
      <c r="UNQ44" s="50"/>
      <c r="UNR44" s="50"/>
      <c r="UNS44" s="50"/>
      <c r="UNT44" s="50"/>
      <c r="UNU44" s="50"/>
      <c r="UNV44" s="50"/>
      <c r="UNW44" s="50"/>
      <c r="UNX44" s="50"/>
      <c r="UNY44" s="50"/>
      <c r="UNZ44" s="50"/>
      <c r="UOA44" s="50"/>
      <c r="UOB44" s="50"/>
      <c r="UOC44" s="50"/>
      <c r="UOD44" s="50"/>
      <c r="UOE44" s="50"/>
      <c r="UOF44" s="50"/>
      <c r="UOG44" s="50"/>
      <c r="UOH44" s="50"/>
      <c r="UOI44" s="50"/>
      <c r="UOJ44" s="50"/>
      <c r="UOK44" s="50"/>
      <c r="UOL44" s="50"/>
      <c r="UOM44" s="50"/>
      <c r="UON44" s="50"/>
      <c r="UOO44" s="50"/>
      <c r="UOP44" s="50"/>
      <c r="UOQ44" s="50"/>
      <c r="UOR44" s="50"/>
      <c r="UOS44" s="50"/>
      <c r="UOT44" s="50"/>
      <c r="UOU44" s="50"/>
      <c r="UOV44" s="50"/>
      <c r="UOW44" s="50"/>
      <c r="UOX44" s="50"/>
      <c r="UOY44" s="50"/>
      <c r="UOZ44" s="50"/>
      <c r="UPA44" s="50"/>
      <c r="UPB44" s="50"/>
      <c r="UPC44" s="50"/>
      <c r="UPD44" s="50"/>
      <c r="UPE44" s="50"/>
      <c r="UPF44" s="50"/>
      <c r="UPG44" s="50"/>
      <c r="UPH44" s="50"/>
      <c r="UPI44" s="50"/>
      <c r="UPJ44" s="50"/>
      <c r="UPK44" s="50"/>
      <c r="UPL44" s="50"/>
      <c r="UPM44" s="50"/>
      <c r="UPN44" s="50"/>
      <c r="UPO44" s="50"/>
      <c r="UPP44" s="50"/>
      <c r="UPQ44" s="50"/>
      <c r="UPR44" s="50"/>
      <c r="UPS44" s="50"/>
      <c r="UPT44" s="50"/>
      <c r="UPU44" s="50"/>
      <c r="UPV44" s="50"/>
      <c r="UPW44" s="50"/>
      <c r="UPX44" s="50"/>
      <c r="UPY44" s="50"/>
      <c r="UPZ44" s="50"/>
      <c r="UQA44" s="50"/>
      <c r="UQB44" s="50"/>
      <c r="UQC44" s="50"/>
      <c r="UQD44" s="50"/>
      <c r="UQE44" s="50"/>
      <c r="UQF44" s="50"/>
      <c r="UQG44" s="50"/>
      <c r="UQH44" s="50"/>
      <c r="UQI44" s="50"/>
      <c r="UQJ44" s="50"/>
      <c r="UQK44" s="50"/>
      <c r="UQL44" s="50"/>
      <c r="UQM44" s="50"/>
      <c r="UQN44" s="50"/>
      <c r="UQO44" s="50"/>
      <c r="UQP44" s="50"/>
      <c r="UQQ44" s="50"/>
      <c r="UQR44" s="50"/>
      <c r="UQS44" s="50"/>
      <c r="UQT44" s="50"/>
      <c r="UQU44" s="50"/>
      <c r="UQV44" s="50"/>
      <c r="UQW44" s="50"/>
      <c r="UQX44" s="50"/>
      <c r="UQY44" s="50"/>
      <c r="UQZ44" s="50"/>
      <c r="URA44" s="50"/>
      <c r="URB44" s="50"/>
      <c r="URC44" s="50"/>
      <c r="URD44" s="50"/>
      <c r="URE44" s="50"/>
      <c r="URF44" s="50"/>
      <c r="URG44" s="50"/>
      <c r="URH44" s="50"/>
      <c r="URI44" s="50"/>
      <c r="URJ44" s="50"/>
      <c r="URK44" s="50"/>
      <c r="URL44" s="50"/>
      <c r="URM44" s="50"/>
      <c r="URN44" s="50"/>
      <c r="URO44" s="50"/>
      <c r="URP44" s="50"/>
      <c r="URQ44" s="50"/>
      <c r="URR44" s="50"/>
      <c r="URS44" s="50"/>
      <c r="URT44" s="50"/>
      <c r="URU44" s="50"/>
      <c r="URV44" s="50"/>
      <c r="URW44" s="50"/>
      <c r="URX44" s="50"/>
      <c r="URY44" s="50"/>
      <c r="URZ44" s="50"/>
      <c r="USA44" s="50"/>
      <c r="USB44" s="50"/>
      <c r="USC44" s="50"/>
      <c r="USD44" s="50"/>
      <c r="USE44" s="50"/>
      <c r="USF44" s="50"/>
      <c r="USG44" s="50"/>
      <c r="USH44" s="50"/>
      <c r="USI44" s="50"/>
      <c r="USJ44" s="50"/>
      <c r="USK44" s="50"/>
      <c r="USL44" s="50"/>
      <c r="USM44" s="50"/>
      <c r="USN44" s="50"/>
      <c r="USO44" s="50"/>
      <c r="USP44" s="50"/>
      <c r="USQ44" s="50"/>
      <c r="USR44" s="50"/>
      <c r="USS44" s="50"/>
      <c r="UST44" s="50"/>
      <c r="USU44" s="50"/>
      <c r="USV44" s="50"/>
      <c r="USW44" s="50"/>
      <c r="USX44" s="50"/>
      <c r="USY44" s="50"/>
      <c r="USZ44" s="50"/>
      <c r="UTA44" s="50"/>
      <c r="UTB44" s="50"/>
      <c r="UTC44" s="50"/>
      <c r="UTD44" s="50"/>
      <c r="UTE44" s="50"/>
      <c r="UTF44" s="50"/>
      <c r="UTG44" s="50"/>
      <c r="UTH44" s="50"/>
      <c r="UTI44" s="50"/>
      <c r="UTJ44" s="50"/>
      <c r="UTK44" s="50"/>
      <c r="UTL44" s="50"/>
      <c r="UTM44" s="50"/>
      <c r="UTN44" s="50"/>
      <c r="UTO44" s="50"/>
      <c r="UTP44" s="50"/>
      <c r="UTQ44" s="50"/>
      <c r="UTR44" s="50"/>
      <c r="UTS44" s="50"/>
      <c r="UTT44" s="50"/>
      <c r="UTU44" s="50"/>
      <c r="UTV44" s="50"/>
      <c r="UTW44" s="50"/>
      <c r="UTX44" s="50"/>
      <c r="UTY44" s="50"/>
      <c r="UTZ44" s="50"/>
      <c r="UUA44" s="50"/>
      <c r="UUB44" s="50"/>
      <c r="UUC44" s="50"/>
      <c r="UUD44" s="50"/>
      <c r="UUE44" s="50"/>
      <c r="UUF44" s="50"/>
      <c r="UUG44" s="50"/>
      <c r="UUH44" s="50"/>
      <c r="UUI44" s="50"/>
      <c r="UUJ44" s="50"/>
      <c r="UUK44" s="50"/>
      <c r="UUL44" s="50"/>
      <c r="UUM44" s="50"/>
      <c r="UUN44" s="50"/>
      <c r="UUO44" s="50"/>
      <c r="UUP44" s="50"/>
      <c r="UUQ44" s="50"/>
      <c r="UUR44" s="50"/>
      <c r="UUS44" s="50"/>
      <c r="UUT44" s="50"/>
      <c r="UUU44" s="50"/>
      <c r="UUV44" s="50"/>
      <c r="UUW44" s="50"/>
      <c r="UUX44" s="50"/>
      <c r="UUY44" s="50"/>
      <c r="UUZ44" s="50"/>
      <c r="UVA44" s="50"/>
      <c r="UVB44" s="50"/>
      <c r="UVC44" s="50"/>
      <c r="UVD44" s="50"/>
      <c r="UVE44" s="50"/>
      <c r="UVF44" s="50"/>
      <c r="UVG44" s="50"/>
      <c r="UVH44" s="50"/>
      <c r="UVI44" s="50"/>
      <c r="UVJ44" s="50"/>
      <c r="UVK44" s="50"/>
      <c r="UVL44" s="50"/>
      <c r="UVM44" s="50"/>
      <c r="UVN44" s="50"/>
      <c r="UVO44" s="50"/>
      <c r="UVP44" s="50"/>
      <c r="UVQ44" s="50"/>
      <c r="UVR44" s="50"/>
      <c r="UVS44" s="50"/>
      <c r="UVT44" s="50"/>
      <c r="UVU44" s="50"/>
      <c r="UVV44" s="50"/>
      <c r="UVW44" s="50"/>
      <c r="UVX44" s="50"/>
      <c r="UVY44" s="50"/>
      <c r="UVZ44" s="50"/>
      <c r="UWA44" s="50"/>
      <c r="UWB44" s="50"/>
      <c r="UWC44" s="50"/>
      <c r="UWD44" s="50"/>
      <c r="UWE44" s="50"/>
      <c r="UWF44" s="50"/>
      <c r="UWG44" s="50"/>
      <c r="UWH44" s="50"/>
      <c r="UWI44" s="50"/>
      <c r="UWJ44" s="50"/>
      <c r="UWK44" s="50"/>
      <c r="UWL44" s="50"/>
      <c r="UWM44" s="50"/>
      <c r="UWN44" s="50"/>
      <c r="UWO44" s="50"/>
      <c r="UWP44" s="50"/>
      <c r="UWQ44" s="50"/>
      <c r="UWR44" s="50"/>
      <c r="UWS44" s="50"/>
      <c r="UWT44" s="50"/>
      <c r="UWU44" s="50"/>
      <c r="UWV44" s="50"/>
      <c r="UWW44" s="50"/>
      <c r="UWX44" s="50"/>
      <c r="UWY44" s="50"/>
      <c r="UWZ44" s="50"/>
      <c r="UXA44" s="50"/>
      <c r="UXB44" s="50"/>
      <c r="UXC44" s="50"/>
      <c r="UXD44" s="50"/>
      <c r="UXE44" s="50"/>
      <c r="UXF44" s="50"/>
      <c r="UXG44" s="50"/>
      <c r="UXH44" s="50"/>
      <c r="UXI44" s="50"/>
      <c r="UXJ44" s="50"/>
      <c r="UXK44" s="50"/>
      <c r="UXL44" s="50"/>
      <c r="UXM44" s="50"/>
      <c r="UXN44" s="50"/>
      <c r="UXO44" s="50"/>
      <c r="UXP44" s="50"/>
      <c r="UXQ44" s="50"/>
      <c r="UXR44" s="50"/>
      <c r="UXS44" s="50"/>
      <c r="UXT44" s="50"/>
      <c r="UXU44" s="50"/>
      <c r="UXV44" s="50"/>
      <c r="UXW44" s="50"/>
      <c r="UXX44" s="50"/>
      <c r="UXY44" s="50"/>
      <c r="UXZ44" s="50"/>
      <c r="UYA44" s="50"/>
      <c r="UYB44" s="50"/>
      <c r="UYC44" s="50"/>
      <c r="UYD44" s="50"/>
      <c r="UYE44" s="50"/>
      <c r="UYF44" s="50"/>
      <c r="UYG44" s="50"/>
      <c r="UYH44" s="50"/>
      <c r="UYI44" s="50"/>
      <c r="UYJ44" s="50"/>
      <c r="UYK44" s="50"/>
      <c r="UYL44" s="50"/>
      <c r="UYM44" s="50"/>
      <c r="UYN44" s="50"/>
      <c r="UYO44" s="50"/>
      <c r="UYP44" s="50"/>
      <c r="UYQ44" s="50"/>
      <c r="UYR44" s="50"/>
      <c r="UYS44" s="50"/>
      <c r="UYT44" s="50"/>
      <c r="UYU44" s="50"/>
      <c r="UYV44" s="50"/>
      <c r="UYW44" s="50"/>
      <c r="UYX44" s="50"/>
      <c r="UYY44" s="50"/>
      <c r="UYZ44" s="50"/>
      <c r="UZA44" s="50"/>
      <c r="UZB44" s="50"/>
      <c r="UZC44" s="50"/>
      <c r="UZD44" s="50"/>
      <c r="UZE44" s="50"/>
      <c r="UZF44" s="50"/>
      <c r="UZG44" s="50"/>
      <c r="UZH44" s="50"/>
      <c r="UZI44" s="50"/>
      <c r="UZJ44" s="50"/>
      <c r="UZK44" s="50"/>
      <c r="UZL44" s="50"/>
      <c r="UZM44" s="50"/>
      <c r="UZN44" s="50"/>
      <c r="UZO44" s="50"/>
      <c r="UZP44" s="50"/>
      <c r="UZQ44" s="50"/>
      <c r="UZR44" s="50"/>
      <c r="UZS44" s="50"/>
      <c r="UZT44" s="50"/>
      <c r="UZU44" s="50"/>
      <c r="UZV44" s="50"/>
      <c r="UZW44" s="50"/>
      <c r="UZX44" s="50"/>
      <c r="UZY44" s="50"/>
      <c r="UZZ44" s="50"/>
      <c r="VAA44" s="50"/>
      <c r="VAB44" s="50"/>
      <c r="VAC44" s="50"/>
      <c r="VAD44" s="50"/>
      <c r="VAE44" s="50"/>
      <c r="VAF44" s="50"/>
      <c r="VAG44" s="50"/>
      <c r="VAH44" s="50"/>
      <c r="VAI44" s="50"/>
      <c r="VAJ44" s="50"/>
      <c r="VAK44" s="50"/>
      <c r="VAL44" s="50"/>
      <c r="VAM44" s="50"/>
      <c r="VAN44" s="50"/>
      <c r="VAO44" s="50"/>
      <c r="VAP44" s="50"/>
      <c r="VAQ44" s="50"/>
      <c r="VAR44" s="50"/>
      <c r="VAS44" s="50"/>
      <c r="VAT44" s="50"/>
      <c r="VAU44" s="50"/>
      <c r="VAV44" s="50"/>
      <c r="VAW44" s="50"/>
      <c r="VAX44" s="50"/>
      <c r="VAY44" s="50"/>
      <c r="VAZ44" s="50"/>
      <c r="VBA44" s="50"/>
      <c r="VBB44" s="50"/>
      <c r="VBC44" s="50"/>
      <c r="VBD44" s="50"/>
      <c r="VBE44" s="50"/>
      <c r="VBF44" s="50"/>
      <c r="VBG44" s="50"/>
      <c r="VBH44" s="50"/>
      <c r="VBI44" s="50"/>
      <c r="VBJ44" s="50"/>
      <c r="VBK44" s="50"/>
      <c r="VBL44" s="50"/>
      <c r="VBM44" s="50"/>
      <c r="VBN44" s="50"/>
      <c r="VBO44" s="50"/>
      <c r="VBP44" s="50"/>
      <c r="VBQ44" s="50"/>
      <c r="VBR44" s="50"/>
      <c r="VBS44" s="50"/>
      <c r="VBT44" s="50"/>
      <c r="VBU44" s="50"/>
      <c r="VBV44" s="50"/>
      <c r="VBW44" s="50"/>
      <c r="VBX44" s="50"/>
      <c r="VBY44" s="50"/>
      <c r="VBZ44" s="50"/>
      <c r="VCA44" s="50"/>
      <c r="VCB44" s="50"/>
      <c r="VCC44" s="50"/>
      <c r="VCD44" s="50"/>
      <c r="VCE44" s="50"/>
      <c r="VCF44" s="50"/>
      <c r="VCG44" s="50"/>
      <c r="VCH44" s="50"/>
      <c r="VCI44" s="50"/>
      <c r="VCJ44" s="50"/>
      <c r="VCK44" s="50"/>
      <c r="VCL44" s="50"/>
      <c r="VCM44" s="50"/>
      <c r="VCN44" s="50"/>
      <c r="VCO44" s="50"/>
      <c r="VCP44" s="50"/>
      <c r="VCQ44" s="50"/>
      <c r="VCR44" s="50"/>
      <c r="VCS44" s="50"/>
      <c r="VCT44" s="50"/>
      <c r="VCU44" s="50"/>
      <c r="VCV44" s="50"/>
      <c r="VCW44" s="50"/>
      <c r="VCX44" s="50"/>
      <c r="VCY44" s="50"/>
      <c r="VCZ44" s="50"/>
      <c r="VDA44" s="50"/>
      <c r="VDB44" s="50"/>
      <c r="VDC44" s="50"/>
      <c r="VDD44" s="50"/>
      <c r="VDE44" s="50"/>
      <c r="VDF44" s="50"/>
      <c r="VDG44" s="50"/>
      <c r="VDH44" s="50"/>
      <c r="VDI44" s="50"/>
      <c r="VDJ44" s="50"/>
      <c r="VDK44" s="50"/>
      <c r="VDL44" s="50"/>
      <c r="VDM44" s="50"/>
      <c r="VDN44" s="50"/>
      <c r="VDO44" s="50"/>
      <c r="VDP44" s="50"/>
      <c r="VDQ44" s="50"/>
      <c r="VDR44" s="50"/>
      <c r="VDS44" s="50"/>
      <c r="VDT44" s="50"/>
      <c r="VDU44" s="50"/>
      <c r="VDV44" s="50"/>
      <c r="VDW44" s="50"/>
      <c r="VDX44" s="50"/>
      <c r="VDY44" s="50"/>
      <c r="VDZ44" s="50"/>
      <c r="VEA44" s="50"/>
      <c r="VEB44" s="50"/>
      <c r="VEC44" s="50"/>
      <c r="VED44" s="50"/>
      <c r="VEE44" s="50"/>
      <c r="VEF44" s="50"/>
      <c r="VEG44" s="50"/>
      <c r="VEH44" s="50"/>
      <c r="VEI44" s="50"/>
      <c r="VEJ44" s="50"/>
      <c r="VEK44" s="50"/>
      <c r="VEL44" s="50"/>
      <c r="VEM44" s="50"/>
      <c r="VEN44" s="50"/>
      <c r="VEO44" s="50"/>
      <c r="VEP44" s="50"/>
      <c r="VEQ44" s="50"/>
      <c r="VER44" s="50"/>
      <c r="VES44" s="50"/>
      <c r="VET44" s="50"/>
      <c r="VEU44" s="50"/>
      <c r="VEV44" s="50"/>
      <c r="VEW44" s="50"/>
      <c r="VEX44" s="50"/>
      <c r="VEY44" s="50"/>
      <c r="VEZ44" s="50"/>
      <c r="VFA44" s="50"/>
      <c r="VFB44" s="50"/>
      <c r="VFC44" s="50"/>
      <c r="VFD44" s="50"/>
      <c r="VFE44" s="50"/>
      <c r="VFF44" s="50"/>
      <c r="VFG44" s="50"/>
      <c r="VFH44" s="50"/>
      <c r="VFI44" s="50"/>
      <c r="VFJ44" s="50"/>
      <c r="VFK44" s="50"/>
      <c r="VFL44" s="50"/>
      <c r="VFM44" s="50"/>
      <c r="VFN44" s="50"/>
      <c r="VFO44" s="50"/>
      <c r="VFP44" s="50"/>
      <c r="VFQ44" s="50"/>
      <c r="VFR44" s="50"/>
      <c r="VFS44" s="50"/>
      <c r="VFT44" s="50"/>
      <c r="VFU44" s="50"/>
      <c r="VFV44" s="50"/>
      <c r="VFW44" s="50"/>
      <c r="VFX44" s="50"/>
      <c r="VFY44" s="50"/>
      <c r="VFZ44" s="50"/>
      <c r="VGA44" s="50"/>
      <c r="VGB44" s="50"/>
      <c r="VGC44" s="50"/>
      <c r="VGD44" s="50"/>
      <c r="VGE44" s="50"/>
      <c r="VGF44" s="50"/>
      <c r="VGG44" s="50"/>
      <c r="VGH44" s="50"/>
      <c r="VGI44" s="50"/>
      <c r="VGJ44" s="50"/>
      <c r="VGK44" s="50"/>
      <c r="VGL44" s="50"/>
      <c r="VGM44" s="50"/>
      <c r="VGN44" s="50"/>
      <c r="VGO44" s="50"/>
      <c r="VGP44" s="50"/>
      <c r="VGQ44" s="50"/>
      <c r="VGR44" s="50"/>
      <c r="VGS44" s="50"/>
      <c r="VGT44" s="50"/>
      <c r="VGU44" s="50"/>
      <c r="VGV44" s="50"/>
      <c r="VGW44" s="50"/>
      <c r="VGX44" s="50"/>
      <c r="VGY44" s="50"/>
      <c r="VGZ44" s="50"/>
      <c r="VHA44" s="50"/>
      <c r="VHB44" s="50"/>
      <c r="VHC44" s="50"/>
      <c r="VHD44" s="50"/>
      <c r="VHE44" s="50"/>
      <c r="VHF44" s="50"/>
      <c r="VHG44" s="50"/>
      <c r="VHH44" s="50"/>
      <c r="VHI44" s="50"/>
      <c r="VHJ44" s="50"/>
      <c r="VHK44" s="50"/>
      <c r="VHL44" s="50"/>
      <c r="VHM44" s="50"/>
      <c r="VHN44" s="50"/>
      <c r="VHO44" s="50"/>
      <c r="VHP44" s="50"/>
      <c r="VHQ44" s="50"/>
      <c r="VHR44" s="50"/>
      <c r="VHS44" s="50"/>
      <c r="VHT44" s="50"/>
      <c r="VHU44" s="50"/>
      <c r="VHV44" s="50"/>
      <c r="VHW44" s="50"/>
      <c r="VHX44" s="50"/>
      <c r="VHY44" s="50"/>
      <c r="VHZ44" s="50"/>
      <c r="VIA44" s="50"/>
      <c r="VIB44" s="50"/>
      <c r="VIC44" s="50"/>
      <c r="VID44" s="50"/>
      <c r="VIE44" s="50"/>
      <c r="VIF44" s="50"/>
      <c r="VIG44" s="50"/>
      <c r="VIH44" s="50"/>
      <c r="VII44" s="50"/>
      <c r="VIJ44" s="50"/>
      <c r="VIK44" s="50"/>
      <c r="VIL44" s="50"/>
      <c r="VIM44" s="50"/>
      <c r="VIN44" s="50"/>
      <c r="VIO44" s="50"/>
      <c r="VIP44" s="50"/>
      <c r="VIQ44" s="50"/>
      <c r="VIR44" s="50"/>
      <c r="VIS44" s="50"/>
      <c r="VIT44" s="50"/>
      <c r="VIU44" s="50"/>
      <c r="VIV44" s="50"/>
      <c r="VIW44" s="50"/>
      <c r="VIX44" s="50"/>
      <c r="VIY44" s="50"/>
      <c r="VIZ44" s="50"/>
      <c r="VJA44" s="50"/>
      <c r="VJB44" s="50"/>
      <c r="VJC44" s="50"/>
      <c r="VJD44" s="50"/>
      <c r="VJE44" s="50"/>
      <c r="VJF44" s="50"/>
      <c r="VJG44" s="50"/>
      <c r="VJH44" s="50"/>
      <c r="VJI44" s="50"/>
      <c r="VJJ44" s="50"/>
      <c r="VJK44" s="50"/>
      <c r="VJL44" s="50"/>
      <c r="VJM44" s="50"/>
      <c r="VJN44" s="50"/>
      <c r="VJO44" s="50"/>
      <c r="VJP44" s="50"/>
      <c r="VJQ44" s="50"/>
      <c r="VJR44" s="50"/>
      <c r="VJS44" s="50"/>
      <c r="VJT44" s="50"/>
      <c r="VJU44" s="50"/>
      <c r="VJV44" s="50"/>
      <c r="VJW44" s="50"/>
      <c r="VJX44" s="50"/>
      <c r="VJY44" s="50"/>
      <c r="VJZ44" s="50"/>
      <c r="VKA44" s="50"/>
      <c r="VKB44" s="50"/>
      <c r="VKC44" s="50"/>
      <c r="VKD44" s="50"/>
      <c r="VKE44" s="50"/>
      <c r="VKF44" s="50"/>
      <c r="VKG44" s="50"/>
      <c r="VKH44" s="50"/>
      <c r="VKI44" s="50"/>
      <c r="VKJ44" s="50"/>
      <c r="VKK44" s="50"/>
      <c r="VKL44" s="50"/>
      <c r="VKM44" s="50"/>
      <c r="VKN44" s="50"/>
      <c r="VKO44" s="50"/>
      <c r="VKP44" s="50"/>
      <c r="VKQ44" s="50"/>
      <c r="VKR44" s="50"/>
      <c r="VKS44" s="50"/>
      <c r="VKT44" s="50"/>
      <c r="VKU44" s="50"/>
      <c r="VKV44" s="50"/>
      <c r="VKW44" s="50"/>
      <c r="VKX44" s="50"/>
      <c r="VKY44" s="50"/>
      <c r="VKZ44" s="50"/>
      <c r="VLA44" s="50"/>
      <c r="VLB44" s="50"/>
      <c r="VLC44" s="50"/>
      <c r="VLD44" s="50"/>
      <c r="VLE44" s="50"/>
      <c r="VLF44" s="50"/>
      <c r="VLG44" s="50"/>
      <c r="VLH44" s="50"/>
      <c r="VLI44" s="50"/>
      <c r="VLJ44" s="50"/>
      <c r="VLK44" s="50"/>
      <c r="VLL44" s="50"/>
      <c r="VLM44" s="50"/>
      <c r="VLN44" s="50"/>
      <c r="VLO44" s="50"/>
      <c r="VLP44" s="50"/>
      <c r="VLQ44" s="50"/>
      <c r="VLR44" s="50"/>
      <c r="VLS44" s="50"/>
      <c r="VLT44" s="50"/>
      <c r="VLU44" s="50"/>
      <c r="VLV44" s="50"/>
      <c r="VLW44" s="50"/>
      <c r="VLX44" s="50"/>
      <c r="VLY44" s="50"/>
      <c r="VLZ44" s="50"/>
      <c r="VMA44" s="50"/>
      <c r="VMB44" s="50"/>
      <c r="VMC44" s="50"/>
      <c r="VMD44" s="50"/>
      <c r="VME44" s="50"/>
      <c r="VMF44" s="50"/>
      <c r="VMG44" s="50"/>
      <c r="VMH44" s="50"/>
      <c r="VMI44" s="50"/>
      <c r="VMJ44" s="50"/>
      <c r="VMK44" s="50"/>
      <c r="VML44" s="50"/>
      <c r="VMM44" s="50"/>
      <c r="VMN44" s="50"/>
      <c r="VMO44" s="50"/>
      <c r="VMP44" s="50"/>
      <c r="VMQ44" s="50"/>
      <c r="VMR44" s="50"/>
      <c r="VMS44" s="50"/>
      <c r="VMT44" s="50"/>
      <c r="VMU44" s="50"/>
      <c r="VMV44" s="50"/>
      <c r="VMW44" s="50"/>
      <c r="VMX44" s="50"/>
      <c r="VMY44" s="50"/>
      <c r="VMZ44" s="50"/>
      <c r="VNA44" s="50"/>
      <c r="VNB44" s="50"/>
      <c r="VNC44" s="50"/>
      <c r="VND44" s="50"/>
      <c r="VNE44" s="50"/>
      <c r="VNF44" s="50"/>
      <c r="VNG44" s="50"/>
      <c r="VNH44" s="50"/>
      <c r="VNI44" s="50"/>
      <c r="VNJ44" s="50"/>
      <c r="VNK44" s="50"/>
      <c r="VNL44" s="50"/>
      <c r="VNM44" s="50"/>
      <c r="VNN44" s="50"/>
      <c r="VNO44" s="50"/>
      <c r="VNP44" s="50"/>
      <c r="VNQ44" s="50"/>
      <c r="VNR44" s="50"/>
      <c r="VNS44" s="50"/>
      <c r="VNT44" s="50"/>
      <c r="VNU44" s="50"/>
      <c r="VNV44" s="50"/>
      <c r="VNW44" s="50"/>
      <c r="VNX44" s="50"/>
      <c r="VNY44" s="50"/>
      <c r="VNZ44" s="50"/>
      <c r="VOA44" s="50"/>
      <c r="VOB44" s="50"/>
      <c r="VOC44" s="50"/>
      <c r="VOD44" s="50"/>
      <c r="VOE44" s="50"/>
      <c r="VOF44" s="50"/>
      <c r="VOG44" s="50"/>
      <c r="VOH44" s="50"/>
      <c r="VOI44" s="50"/>
      <c r="VOJ44" s="50"/>
      <c r="VOK44" s="50"/>
      <c r="VOL44" s="50"/>
      <c r="VOM44" s="50"/>
      <c r="VON44" s="50"/>
      <c r="VOO44" s="50"/>
      <c r="VOP44" s="50"/>
      <c r="VOQ44" s="50"/>
      <c r="VOR44" s="50"/>
      <c r="VOS44" s="50"/>
      <c r="VOT44" s="50"/>
      <c r="VOU44" s="50"/>
      <c r="VOV44" s="50"/>
      <c r="VOW44" s="50"/>
      <c r="VOX44" s="50"/>
      <c r="VOY44" s="50"/>
      <c r="VOZ44" s="50"/>
      <c r="VPA44" s="50"/>
      <c r="VPB44" s="50"/>
      <c r="VPC44" s="50"/>
      <c r="VPD44" s="50"/>
      <c r="VPE44" s="50"/>
      <c r="VPF44" s="50"/>
      <c r="VPG44" s="50"/>
      <c r="VPH44" s="50"/>
      <c r="VPI44" s="50"/>
      <c r="VPJ44" s="50"/>
      <c r="VPK44" s="50"/>
      <c r="VPL44" s="50"/>
      <c r="VPM44" s="50"/>
      <c r="VPN44" s="50"/>
      <c r="VPO44" s="50"/>
      <c r="VPP44" s="50"/>
      <c r="VPQ44" s="50"/>
      <c r="VPR44" s="50"/>
      <c r="VPS44" s="50"/>
      <c r="VPT44" s="50"/>
      <c r="VPU44" s="50"/>
      <c r="VPV44" s="50"/>
      <c r="VPW44" s="50"/>
      <c r="VPX44" s="50"/>
      <c r="VPY44" s="50"/>
      <c r="VPZ44" s="50"/>
      <c r="VQA44" s="50"/>
      <c r="VQB44" s="50"/>
      <c r="VQC44" s="50"/>
      <c r="VQD44" s="50"/>
      <c r="VQE44" s="50"/>
      <c r="VQF44" s="50"/>
      <c r="VQG44" s="50"/>
      <c r="VQH44" s="50"/>
      <c r="VQI44" s="50"/>
      <c r="VQJ44" s="50"/>
      <c r="VQK44" s="50"/>
      <c r="VQL44" s="50"/>
      <c r="VQM44" s="50"/>
      <c r="VQN44" s="50"/>
      <c r="VQO44" s="50"/>
      <c r="VQP44" s="50"/>
      <c r="VQQ44" s="50"/>
      <c r="VQR44" s="50"/>
      <c r="VQS44" s="50"/>
      <c r="VQT44" s="50"/>
      <c r="VQU44" s="50"/>
      <c r="VQV44" s="50"/>
      <c r="VQW44" s="50"/>
      <c r="VQX44" s="50"/>
      <c r="VQY44" s="50"/>
      <c r="VQZ44" s="50"/>
      <c r="VRA44" s="50"/>
      <c r="VRB44" s="50"/>
      <c r="VRC44" s="50"/>
      <c r="VRD44" s="50"/>
      <c r="VRE44" s="50"/>
      <c r="VRF44" s="50"/>
      <c r="VRG44" s="50"/>
      <c r="VRH44" s="50"/>
      <c r="VRI44" s="50"/>
      <c r="VRJ44" s="50"/>
      <c r="VRK44" s="50"/>
      <c r="VRL44" s="50"/>
      <c r="VRM44" s="50"/>
      <c r="VRN44" s="50"/>
      <c r="VRO44" s="50"/>
      <c r="VRP44" s="50"/>
      <c r="VRQ44" s="50"/>
      <c r="VRR44" s="50"/>
      <c r="VRS44" s="50"/>
      <c r="VRT44" s="50"/>
      <c r="VRU44" s="50"/>
      <c r="VRV44" s="50"/>
      <c r="VRW44" s="50"/>
      <c r="VRX44" s="50"/>
      <c r="VRY44" s="50"/>
      <c r="VRZ44" s="50"/>
      <c r="VSA44" s="50"/>
      <c r="VSB44" s="50"/>
      <c r="VSC44" s="50"/>
      <c r="VSD44" s="50"/>
      <c r="VSE44" s="50"/>
      <c r="VSF44" s="50"/>
      <c r="VSG44" s="50"/>
      <c r="VSH44" s="50"/>
      <c r="VSI44" s="50"/>
      <c r="VSJ44" s="50"/>
      <c r="VSK44" s="50"/>
      <c r="VSL44" s="50"/>
      <c r="VSM44" s="50"/>
      <c r="VSN44" s="50"/>
      <c r="VSO44" s="50"/>
      <c r="VSP44" s="50"/>
      <c r="VSQ44" s="50"/>
      <c r="VSR44" s="50"/>
      <c r="VSS44" s="50"/>
      <c r="VST44" s="50"/>
      <c r="VSU44" s="50"/>
      <c r="VSV44" s="50"/>
      <c r="VSW44" s="50"/>
      <c r="VSX44" s="50"/>
      <c r="VSY44" s="50"/>
      <c r="VSZ44" s="50"/>
      <c r="VTA44" s="50"/>
      <c r="VTB44" s="50"/>
      <c r="VTC44" s="50"/>
      <c r="VTD44" s="50"/>
      <c r="VTE44" s="50"/>
      <c r="VTF44" s="50"/>
      <c r="VTG44" s="50"/>
      <c r="VTH44" s="50"/>
      <c r="VTI44" s="50"/>
      <c r="VTJ44" s="50"/>
      <c r="VTK44" s="50"/>
      <c r="VTL44" s="50"/>
      <c r="VTM44" s="50"/>
      <c r="VTN44" s="50"/>
      <c r="VTO44" s="50"/>
      <c r="VTP44" s="50"/>
      <c r="VTQ44" s="50"/>
      <c r="VTR44" s="50"/>
      <c r="VTS44" s="50"/>
      <c r="VTT44" s="50"/>
      <c r="VTU44" s="50"/>
      <c r="VTV44" s="50"/>
      <c r="VTW44" s="50"/>
      <c r="VTX44" s="50"/>
      <c r="VTY44" s="50"/>
      <c r="VTZ44" s="50"/>
      <c r="VUA44" s="50"/>
      <c r="VUB44" s="50"/>
      <c r="VUC44" s="50"/>
      <c r="VUD44" s="50"/>
      <c r="VUE44" s="50"/>
      <c r="VUF44" s="50"/>
      <c r="VUG44" s="50"/>
      <c r="VUH44" s="50"/>
      <c r="VUI44" s="50"/>
      <c r="VUJ44" s="50"/>
      <c r="VUK44" s="50"/>
      <c r="VUL44" s="50"/>
      <c r="VUM44" s="50"/>
      <c r="VUN44" s="50"/>
      <c r="VUO44" s="50"/>
      <c r="VUP44" s="50"/>
      <c r="VUQ44" s="50"/>
      <c r="VUR44" s="50"/>
      <c r="VUS44" s="50"/>
      <c r="VUT44" s="50"/>
      <c r="VUU44" s="50"/>
      <c r="VUV44" s="50"/>
      <c r="VUW44" s="50"/>
      <c r="VUX44" s="50"/>
      <c r="VUY44" s="50"/>
      <c r="VUZ44" s="50"/>
      <c r="VVA44" s="50"/>
      <c r="VVB44" s="50"/>
      <c r="VVC44" s="50"/>
      <c r="VVD44" s="50"/>
      <c r="VVE44" s="50"/>
      <c r="VVF44" s="50"/>
      <c r="VVG44" s="50"/>
      <c r="VVH44" s="50"/>
      <c r="VVI44" s="50"/>
      <c r="VVJ44" s="50"/>
      <c r="VVK44" s="50"/>
      <c r="VVL44" s="50"/>
      <c r="VVM44" s="50"/>
      <c r="VVN44" s="50"/>
      <c r="VVO44" s="50"/>
      <c r="VVP44" s="50"/>
      <c r="VVQ44" s="50"/>
      <c r="VVR44" s="50"/>
      <c r="VVS44" s="50"/>
      <c r="VVT44" s="50"/>
      <c r="VVU44" s="50"/>
      <c r="VVV44" s="50"/>
      <c r="VVW44" s="50"/>
      <c r="VVX44" s="50"/>
      <c r="VVY44" s="50"/>
      <c r="VVZ44" s="50"/>
      <c r="VWA44" s="50"/>
      <c r="VWB44" s="50"/>
      <c r="VWC44" s="50"/>
      <c r="VWD44" s="50"/>
      <c r="VWE44" s="50"/>
      <c r="VWF44" s="50"/>
      <c r="VWG44" s="50"/>
      <c r="VWH44" s="50"/>
      <c r="VWI44" s="50"/>
      <c r="VWJ44" s="50"/>
      <c r="VWK44" s="50"/>
      <c r="VWL44" s="50"/>
      <c r="VWM44" s="50"/>
      <c r="VWN44" s="50"/>
      <c r="VWO44" s="50"/>
      <c r="VWP44" s="50"/>
      <c r="VWQ44" s="50"/>
      <c r="VWR44" s="50"/>
      <c r="VWS44" s="50"/>
      <c r="VWT44" s="50"/>
      <c r="VWU44" s="50"/>
      <c r="VWV44" s="50"/>
      <c r="VWW44" s="50"/>
      <c r="VWX44" s="50"/>
      <c r="VWY44" s="50"/>
      <c r="VWZ44" s="50"/>
      <c r="VXA44" s="50"/>
      <c r="VXB44" s="50"/>
      <c r="VXC44" s="50"/>
      <c r="VXD44" s="50"/>
      <c r="VXE44" s="50"/>
      <c r="VXF44" s="50"/>
      <c r="VXG44" s="50"/>
      <c r="VXH44" s="50"/>
      <c r="VXI44" s="50"/>
      <c r="VXJ44" s="50"/>
      <c r="VXK44" s="50"/>
      <c r="VXL44" s="50"/>
      <c r="VXM44" s="50"/>
      <c r="VXN44" s="50"/>
      <c r="VXO44" s="50"/>
      <c r="VXP44" s="50"/>
      <c r="VXQ44" s="50"/>
      <c r="VXR44" s="50"/>
      <c r="VXS44" s="50"/>
      <c r="VXT44" s="50"/>
      <c r="VXU44" s="50"/>
      <c r="VXV44" s="50"/>
      <c r="VXW44" s="50"/>
      <c r="VXX44" s="50"/>
      <c r="VXY44" s="50"/>
      <c r="VXZ44" s="50"/>
      <c r="VYA44" s="50"/>
      <c r="VYB44" s="50"/>
      <c r="VYC44" s="50"/>
      <c r="VYD44" s="50"/>
      <c r="VYE44" s="50"/>
      <c r="VYF44" s="50"/>
      <c r="VYG44" s="50"/>
      <c r="VYH44" s="50"/>
      <c r="VYI44" s="50"/>
      <c r="VYJ44" s="50"/>
      <c r="VYK44" s="50"/>
      <c r="VYL44" s="50"/>
      <c r="VYM44" s="50"/>
      <c r="VYN44" s="50"/>
      <c r="VYO44" s="50"/>
      <c r="VYP44" s="50"/>
      <c r="VYQ44" s="50"/>
      <c r="VYR44" s="50"/>
      <c r="VYS44" s="50"/>
      <c r="VYT44" s="50"/>
      <c r="VYU44" s="50"/>
      <c r="VYV44" s="50"/>
      <c r="VYW44" s="50"/>
      <c r="VYX44" s="50"/>
      <c r="VYY44" s="50"/>
      <c r="VYZ44" s="50"/>
      <c r="VZA44" s="50"/>
      <c r="VZB44" s="50"/>
      <c r="VZC44" s="50"/>
      <c r="VZD44" s="50"/>
      <c r="VZE44" s="50"/>
      <c r="VZF44" s="50"/>
      <c r="VZG44" s="50"/>
      <c r="VZH44" s="50"/>
      <c r="VZI44" s="50"/>
      <c r="VZJ44" s="50"/>
      <c r="VZK44" s="50"/>
      <c r="VZL44" s="50"/>
      <c r="VZM44" s="50"/>
      <c r="VZN44" s="50"/>
      <c r="VZO44" s="50"/>
      <c r="VZP44" s="50"/>
      <c r="VZQ44" s="50"/>
      <c r="VZR44" s="50"/>
      <c r="VZS44" s="50"/>
      <c r="VZT44" s="50"/>
      <c r="VZU44" s="50"/>
      <c r="VZV44" s="50"/>
      <c r="VZW44" s="50"/>
      <c r="VZX44" s="50"/>
      <c r="VZY44" s="50"/>
      <c r="VZZ44" s="50"/>
      <c r="WAA44" s="50"/>
      <c r="WAB44" s="50"/>
      <c r="WAC44" s="50"/>
      <c r="WAD44" s="50"/>
      <c r="WAE44" s="50"/>
      <c r="WAF44" s="50"/>
      <c r="WAG44" s="50"/>
      <c r="WAH44" s="50"/>
      <c r="WAI44" s="50"/>
      <c r="WAJ44" s="50"/>
      <c r="WAK44" s="50"/>
      <c r="WAL44" s="50"/>
      <c r="WAM44" s="50"/>
      <c r="WAN44" s="50"/>
      <c r="WAO44" s="50"/>
      <c r="WAP44" s="50"/>
      <c r="WAQ44" s="50"/>
      <c r="WAR44" s="50"/>
      <c r="WAS44" s="50"/>
      <c r="WAT44" s="50"/>
      <c r="WAU44" s="50"/>
      <c r="WAV44" s="50"/>
      <c r="WAW44" s="50"/>
      <c r="WAX44" s="50"/>
      <c r="WAY44" s="50"/>
      <c r="WAZ44" s="50"/>
      <c r="WBA44" s="50"/>
      <c r="WBB44" s="50"/>
      <c r="WBC44" s="50"/>
      <c r="WBD44" s="50"/>
      <c r="WBE44" s="50"/>
      <c r="WBF44" s="50"/>
      <c r="WBG44" s="50"/>
      <c r="WBH44" s="50"/>
      <c r="WBI44" s="50"/>
      <c r="WBJ44" s="50"/>
      <c r="WBK44" s="50"/>
      <c r="WBL44" s="50"/>
      <c r="WBM44" s="50"/>
      <c r="WBN44" s="50"/>
      <c r="WBO44" s="50"/>
      <c r="WBP44" s="50"/>
      <c r="WBQ44" s="50"/>
      <c r="WBR44" s="50"/>
      <c r="WBS44" s="50"/>
      <c r="WBT44" s="50"/>
      <c r="WBU44" s="50"/>
      <c r="WBV44" s="50"/>
      <c r="WBW44" s="50"/>
      <c r="WBX44" s="50"/>
      <c r="WBY44" s="50"/>
      <c r="WBZ44" s="50"/>
      <c r="WCA44" s="50"/>
      <c r="WCB44" s="50"/>
      <c r="WCC44" s="50"/>
      <c r="WCD44" s="50"/>
      <c r="WCE44" s="50"/>
      <c r="WCF44" s="50"/>
      <c r="WCG44" s="50"/>
      <c r="WCH44" s="50"/>
      <c r="WCI44" s="50"/>
      <c r="WCJ44" s="50"/>
      <c r="WCK44" s="50"/>
      <c r="WCL44" s="50"/>
      <c r="WCM44" s="50"/>
      <c r="WCN44" s="50"/>
      <c r="WCO44" s="50"/>
      <c r="WCP44" s="50"/>
      <c r="WCQ44" s="50"/>
      <c r="WCR44" s="50"/>
      <c r="WCS44" s="50"/>
      <c r="WCT44" s="50"/>
      <c r="WCU44" s="50"/>
      <c r="WCV44" s="50"/>
      <c r="WCW44" s="50"/>
      <c r="WCX44" s="50"/>
      <c r="WCY44" s="50"/>
      <c r="WCZ44" s="50"/>
      <c r="WDA44" s="50"/>
      <c r="WDB44" s="50"/>
      <c r="WDC44" s="50"/>
      <c r="WDD44" s="50"/>
      <c r="WDE44" s="50"/>
      <c r="WDF44" s="50"/>
      <c r="WDG44" s="50"/>
      <c r="WDH44" s="50"/>
      <c r="WDI44" s="50"/>
      <c r="WDJ44" s="50"/>
      <c r="WDK44" s="50"/>
      <c r="WDL44" s="50"/>
      <c r="WDM44" s="50"/>
      <c r="WDN44" s="50"/>
      <c r="WDO44" s="50"/>
      <c r="WDP44" s="50"/>
      <c r="WDQ44" s="50"/>
      <c r="WDR44" s="50"/>
      <c r="WDS44" s="50"/>
      <c r="WDT44" s="50"/>
      <c r="WDU44" s="50"/>
      <c r="WDV44" s="50"/>
      <c r="WDW44" s="50"/>
      <c r="WDX44" s="50"/>
      <c r="WDY44" s="50"/>
      <c r="WDZ44" s="50"/>
      <c r="WEA44" s="50"/>
      <c r="WEB44" s="50"/>
      <c r="WEC44" s="50"/>
      <c r="WED44" s="50"/>
      <c r="WEE44" s="50"/>
      <c r="WEF44" s="50"/>
      <c r="WEG44" s="50"/>
      <c r="WEH44" s="50"/>
      <c r="WEI44" s="50"/>
      <c r="WEJ44" s="50"/>
      <c r="WEK44" s="50"/>
      <c r="WEL44" s="50"/>
      <c r="WEM44" s="50"/>
      <c r="WEN44" s="50"/>
      <c r="WEO44" s="50"/>
      <c r="WEP44" s="50"/>
      <c r="WEQ44" s="50"/>
      <c r="WER44" s="50"/>
      <c r="WES44" s="50"/>
      <c r="WET44" s="50"/>
      <c r="WEU44" s="50"/>
      <c r="WEV44" s="50"/>
      <c r="WEW44" s="50"/>
      <c r="WEX44" s="50"/>
      <c r="WEY44" s="50"/>
      <c r="WEZ44" s="50"/>
      <c r="WFA44" s="50"/>
      <c r="WFB44" s="50"/>
      <c r="WFC44" s="50"/>
      <c r="WFD44" s="50"/>
      <c r="WFE44" s="50"/>
      <c r="WFF44" s="50"/>
      <c r="WFG44" s="50"/>
      <c r="WFH44" s="50"/>
      <c r="WFI44" s="50"/>
      <c r="WFJ44" s="50"/>
      <c r="WFK44" s="50"/>
      <c r="WFL44" s="50"/>
      <c r="WFM44" s="50"/>
      <c r="WFN44" s="50"/>
      <c r="WFO44" s="50"/>
      <c r="WFP44" s="50"/>
      <c r="WFQ44" s="50"/>
      <c r="WFR44" s="50"/>
      <c r="WFS44" s="50"/>
      <c r="WFT44" s="50"/>
      <c r="WFU44" s="50"/>
      <c r="WFV44" s="50"/>
      <c r="WFW44" s="50"/>
      <c r="WFX44" s="50"/>
      <c r="WFY44" s="50"/>
      <c r="WFZ44" s="50"/>
      <c r="WGA44" s="50"/>
      <c r="WGB44" s="50"/>
      <c r="WGC44" s="50"/>
      <c r="WGD44" s="50"/>
      <c r="WGE44" s="50"/>
      <c r="WGF44" s="50"/>
      <c r="WGG44" s="50"/>
      <c r="WGH44" s="50"/>
      <c r="WGI44" s="50"/>
      <c r="WGJ44" s="50"/>
      <c r="WGK44" s="50"/>
      <c r="WGL44" s="50"/>
      <c r="WGM44" s="50"/>
      <c r="WGN44" s="50"/>
      <c r="WGO44" s="50"/>
      <c r="WGP44" s="50"/>
      <c r="WGQ44" s="50"/>
      <c r="WGR44" s="50"/>
      <c r="WGS44" s="50"/>
      <c r="WGT44" s="50"/>
      <c r="WGU44" s="50"/>
      <c r="WGV44" s="50"/>
      <c r="WGW44" s="50"/>
      <c r="WGX44" s="50"/>
      <c r="WGY44" s="50"/>
      <c r="WGZ44" s="50"/>
      <c r="WHA44" s="50"/>
      <c r="WHB44" s="50"/>
      <c r="WHC44" s="50"/>
      <c r="WHD44" s="50"/>
      <c r="WHE44" s="50"/>
      <c r="WHF44" s="50"/>
      <c r="WHG44" s="50"/>
      <c r="WHH44" s="50"/>
      <c r="WHI44" s="50"/>
      <c r="WHJ44" s="50"/>
      <c r="WHK44" s="50"/>
      <c r="WHL44" s="50"/>
      <c r="WHM44" s="50"/>
      <c r="WHN44" s="50"/>
      <c r="WHO44" s="50"/>
      <c r="WHP44" s="50"/>
      <c r="WHQ44" s="50"/>
      <c r="WHR44" s="50"/>
      <c r="WHS44" s="50"/>
      <c r="WHT44" s="50"/>
      <c r="WHU44" s="50"/>
      <c r="WHV44" s="50"/>
      <c r="WHW44" s="50"/>
      <c r="WHX44" s="50"/>
      <c r="WHY44" s="50"/>
      <c r="WHZ44" s="50"/>
      <c r="WIA44" s="50"/>
      <c r="WIB44" s="50"/>
      <c r="WIC44" s="50"/>
      <c r="WID44" s="50"/>
      <c r="WIE44" s="50"/>
      <c r="WIF44" s="50"/>
      <c r="WIG44" s="50"/>
      <c r="WIH44" s="50"/>
      <c r="WII44" s="50"/>
      <c r="WIJ44" s="50"/>
      <c r="WIK44" s="50"/>
      <c r="WIL44" s="50"/>
      <c r="WIM44" s="50"/>
      <c r="WIN44" s="50"/>
      <c r="WIO44" s="50"/>
      <c r="WIP44" s="50"/>
      <c r="WIQ44" s="50"/>
      <c r="WIR44" s="50"/>
      <c r="WIS44" s="50"/>
      <c r="WIT44" s="50"/>
      <c r="WIU44" s="50"/>
      <c r="WIV44" s="50"/>
      <c r="WIW44" s="50"/>
      <c r="WIX44" s="50"/>
      <c r="WIY44" s="50"/>
      <c r="WIZ44" s="50"/>
      <c r="WJA44" s="50"/>
      <c r="WJB44" s="50"/>
      <c r="WJC44" s="50"/>
      <c r="WJD44" s="50"/>
      <c r="WJE44" s="50"/>
      <c r="WJF44" s="50"/>
      <c r="WJG44" s="50"/>
      <c r="WJH44" s="50"/>
      <c r="WJI44" s="50"/>
      <c r="WJJ44" s="50"/>
      <c r="WJK44" s="50"/>
      <c r="WJL44" s="50"/>
      <c r="WJM44" s="50"/>
      <c r="WJN44" s="50"/>
      <c r="WJO44" s="50"/>
      <c r="WJP44" s="50"/>
      <c r="WJQ44" s="50"/>
      <c r="WJR44" s="50"/>
      <c r="WJS44" s="50"/>
      <c r="WJT44" s="50"/>
      <c r="WJU44" s="50"/>
      <c r="WJV44" s="50"/>
      <c r="WJW44" s="50"/>
      <c r="WJX44" s="50"/>
      <c r="WJY44" s="50"/>
      <c r="WJZ44" s="50"/>
      <c r="WKA44" s="50"/>
      <c r="WKB44" s="50"/>
      <c r="WKC44" s="50"/>
      <c r="WKD44" s="50"/>
      <c r="WKE44" s="50"/>
      <c r="WKF44" s="50"/>
      <c r="WKG44" s="50"/>
      <c r="WKH44" s="50"/>
      <c r="WKI44" s="50"/>
      <c r="WKJ44" s="50"/>
      <c r="WKK44" s="50"/>
      <c r="WKL44" s="50"/>
      <c r="WKM44" s="50"/>
      <c r="WKN44" s="50"/>
      <c r="WKO44" s="50"/>
      <c r="WKP44" s="50"/>
      <c r="WKQ44" s="50"/>
      <c r="WKR44" s="50"/>
      <c r="WKS44" s="50"/>
      <c r="WKT44" s="50"/>
      <c r="WKU44" s="50"/>
      <c r="WKV44" s="50"/>
      <c r="WKW44" s="50"/>
      <c r="WKX44" s="50"/>
      <c r="WKY44" s="50"/>
      <c r="WKZ44" s="50"/>
      <c r="WLA44" s="50"/>
      <c r="WLB44" s="50"/>
      <c r="WLC44" s="50"/>
      <c r="WLD44" s="50"/>
      <c r="WLE44" s="50"/>
      <c r="WLF44" s="50"/>
      <c r="WLG44" s="50"/>
      <c r="WLH44" s="50"/>
      <c r="WLI44" s="50"/>
      <c r="WLJ44" s="50"/>
      <c r="WLK44" s="50"/>
      <c r="WLL44" s="50"/>
      <c r="WLM44" s="50"/>
      <c r="WLN44" s="50"/>
      <c r="WLO44" s="50"/>
      <c r="WLP44" s="50"/>
      <c r="WLQ44" s="50"/>
      <c r="WLR44" s="50"/>
      <c r="WLS44" s="50"/>
      <c r="WLT44" s="50"/>
      <c r="WLU44" s="50"/>
      <c r="WLV44" s="50"/>
      <c r="WLW44" s="50"/>
      <c r="WLX44" s="50"/>
      <c r="WLY44" s="50"/>
      <c r="WLZ44" s="50"/>
      <c r="WMA44" s="50"/>
      <c r="WMB44" s="50"/>
      <c r="WMC44" s="50"/>
      <c r="WMD44" s="50"/>
      <c r="WME44" s="50"/>
      <c r="WMF44" s="50"/>
      <c r="WMG44" s="50"/>
      <c r="WMH44" s="50"/>
      <c r="WMI44" s="50"/>
      <c r="WMJ44" s="50"/>
      <c r="WMK44" s="50"/>
      <c r="WML44" s="50"/>
      <c r="WMM44" s="50"/>
      <c r="WMN44" s="50"/>
      <c r="WMO44" s="50"/>
      <c r="WMP44" s="50"/>
      <c r="WMQ44" s="50"/>
      <c r="WMR44" s="50"/>
      <c r="WMS44" s="50"/>
      <c r="WMT44" s="50"/>
      <c r="WMU44" s="50"/>
      <c r="WMV44" s="50"/>
      <c r="WMW44" s="50"/>
      <c r="WMX44" s="50"/>
      <c r="WMY44" s="50"/>
      <c r="WMZ44" s="50"/>
      <c r="WNA44" s="50"/>
      <c r="WNB44" s="50"/>
      <c r="WNC44" s="50"/>
      <c r="WND44" s="50"/>
      <c r="WNE44" s="50"/>
      <c r="WNF44" s="50"/>
      <c r="WNG44" s="50"/>
      <c r="WNH44" s="50"/>
      <c r="WNI44" s="50"/>
      <c r="WNJ44" s="50"/>
      <c r="WNK44" s="50"/>
      <c r="WNL44" s="50"/>
      <c r="WNM44" s="50"/>
      <c r="WNN44" s="50"/>
      <c r="WNO44" s="50"/>
      <c r="WNP44" s="50"/>
      <c r="WNQ44" s="50"/>
      <c r="WNR44" s="50"/>
      <c r="WNS44" s="50"/>
      <c r="WNT44" s="50"/>
      <c r="WNU44" s="50"/>
      <c r="WNV44" s="50"/>
      <c r="WNW44" s="50"/>
      <c r="WNX44" s="50"/>
      <c r="WNY44" s="50"/>
      <c r="WNZ44" s="50"/>
      <c r="WOA44" s="50"/>
      <c r="WOB44" s="50"/>
      <c r="WOC44" s="50"/>
      <c r="WOD44" s="50"/>
      <c r="WOE44" s="50"/>
      <c r="WOF44" s="50"/>
      <c r="WOG44" s="50"/>
      <c r="WOH44" s="50"/>
      <c r="WOI44" s="50"/>
      <c r="WOJ44" s="50"/>
      <c r="WOK44" s="50"/>
      <c r="WOL44" s="50"/>
      <c r="WOM44" s="50"/>
      <c r="WON44" s="50"/>
      <c r="WOO44" s="50"/>
      <c r="WOP44" s="50"/>
      <c r="WOQ44" s="50"/>
      <c r="WOR44" s="50"/>
      <c r="WOS44" s="50"/>
      <c r="WOT44" s="50"/>
      <c r="WOU44" s="50"/>
      <c r="WOV44" s="50"/>
      <c r="WOW44" s="50"/>
      <c r="WOX44" s="50"/>
      <c r="WOY44" s="50"/>
      <c r="WOZ44" s="50"/>
      <c r="WPA44" s="50"/>
      <c r="WPB44" s="50"/>
      <c r="WPC44" s="50"/>
      <c r="WPD44" s="50"/>
      <c r="WPE44" s="50"/>
      <c r="WPF44" s="50"/>
      <c r="WPG44" s="50"/>
      <c r="WPH44" s="50"/>
      <c r="WPI44" s="50"/>
      <c r="WPJ44" s="50"/>
      <c r="WPK44" s="50"/>
      <c r="WPL44" s="50"/>
      <c r="WPM44" s="50"/>
      <c r="WPN44" s="50"/>
      <c r="WPO44" s="50"/>
      <c r="WPP44" s="50"/>
      <c r="WPQ44" s="50"/>
      <c r="WPR44" s="50"/>
      <c r="WPS44" s="50"/>
      <c r="WPT44" s="50"/>
      <c r="WPU44" s="50"/>
      <c r="WPV44" s="50"/>
      <c r="WPW44" s="50"/>
      <c r="WPX44" s="50"/>
      <c r="WPY44" s="50"/>
      <c r="WPZ44" s="50"/>
      <c r="WQA44" s="50"/>
      <c r="WQB44" s="50"/>
      <c r="WQC44" s="50"/>
      <c r="WQD44" s="50"/>
      <c r="WQE44" s="50"/>
      <c r="WQF44" s="50"/>
      <c r="WQG44" s="50"/>
      <c r="WQH44" s="50"/>
      <c r="WQI44" s="50"/>
      <c r="WQJ44" s="50"/>
      <c r="WQK44" s="50"/>
      <c r="WQL44" s="50"/>
      <c r="WQM44" s="50"/>
      <c r="WQN44" s="50"/>
      <c r="WQO44" s="50"/>
      <c r="WQP44" s="50"/>
      <c r="WQQ44" s="50"/>
      <c r="WQR44" s="50"/>
      <c r="WQS44" s="50"/>
      <c r="WQT44" s="50"/>
      <c r="WQU44" s="50"/>
      <c r="WQV44" s="50"/>
      <c r="WQW44" s="50"/>
      <c r="WQX44" s="50"/>
      <c r="WQY44" s="50"/>
      <c r="WQZ44" s="50"/>
      <c r="WRA44" s="50"/>
      <c r="WRB44" s="50"/>
      <c r="WRC44" s="50"/>
      <c r="WRD44" s="50"/>
      <c r="WRE44" s="50"/>
      <c r="WRF44" s="50"/>
      <c r="WRG44" s="50"/>
      <c r="WRH44" s="50"/>
      <c r="WRI44" s="50"/>
      <c r="WRJ44" s="50"/>
      <c r="WRK44" s="50"/>
      <c r="WRL44" s="50"/>
      <c r="WRM44" s="50"/>
      <c r="WRN44" s="50"/>
      <c r="WRO44" s="50"/>
      <c r="WRP44" s="50"/>
      <c r="WRQ44" s="50"/>
      <c r="WRR44" s="50"/>
      <c r="WRS44" s="50"/>
      <c r="WRT44" s="50"/>
      <c r="WRU44" s="50"/>
      <c r="WRV44" s="50"/>
      <c r="WRW44" s="50"/>
      <c r="WRX44" s="50"/>
      <c r="WRY44" s="50"/>
      <c r="WRZ44" s="50"/>
      <c r="WSA44" s="50"/>
      <c r="WSB44" s="50"/>
      <c r="WSC44" s="50"/>
      <c r="WSD44" s="50"/>
      <c r="WSE44" s="50"/>
      <c r="WSF44" s="50"/>
      <c r="WSG44" s="50"/>
      <c r="WSH44" s="50"/>
      <c r="WSI44" s="50"/>
      <c r="WSJ44" s="50"/>
      <c r="WSK44" s="50"/>
      <c r="WSL44" s="50"/>
      <c r="WSM44" s="50"/>
      <c r="WSN44" s="50"/>
      <c r="WSO44" s="50"/>
      <c r="WSP44" s="50"/>
      <c r="WSQ44" s="50"/>
      <c r="WSR44" s="50"/>
      <c r="WSS44" s="50"/>
      <c r="WST44" s="50"/>
      <c r="WSU44" s="50"/>
      <c r="WSV44" s="50"/>
      <c r="WSW44" s="50"/>
      <c r="WSX44" s="50"/>
      <c r="WSY44" s="50"/>
      <c r="WSZ44" s="50"/>
      <c r="WTA44" s="50"/>
      <c r="WTB44" s="50"/>
      <c r="WTC44" s="50"/>
      <c r="WTD44" s="50"/>
      <c r="WTE44" s="50"/>
      <c r="WTF44" s="50"/>
      <c r="WTG44" s="50"/>
      <c r="WTH44" s="50"/>
      <c r="WTI44" s="50"/>
      <c r="WTJ44" s="50"/>
      <c r="WTK44" s="50"/>
      <c r="WTL44" s="50"/>
      <c r="WTM44" s="50"/>
      <c r="WTN44" s="50"/>
      <c r="WTO44" s="50"/>
      <c r="WTP44" s="50"/>
      <c r="WTQ44" s="50"/>
      <c r="WTR44" s="50"/>
      <c r="WTS44" s="50"/>
      <c r="WTT44" s="50"/>
      <c r="WTU44" s="50"/>
      <c r="WTV44" s="50"/>
      <c r="WTW44" s="50"/>
      <c r="WTX44" s="50"/>
      <c r="WTY44" s="50"/>
      <c r="WTZ44" s="50"/>
      <c r="WUA44" s="50"/>
      <c r="WUB44" s="50"/>
      <c r="WUC44" s="50"/>
      <c r="WUD44" s="50"/>
      <c r="WUE44" s="50"/>
      <c r="WUF44" s="50"/>
      <c r="WUG44" s="50"/>
      <c r="WUH44" s="50"/>
      <c r="WUI44" s="50"/>
      <c r="WUJ44" s="50"/>
      <c r="WUK44" s="50"/>
      <c r="WUL44" s="50"/>
      <c r="WUM44" s="50"/>
      <c r="WUN44" s="50"/>
      <c r="WUO44" s="50"/>
      <c r="WUP44" s="50"/>
      <c r="WUQ44" s="50"/>
      <c r="WUR44" s="50"/>
      <c r="WUS44" s="50"/>
      <c r="WUT44" s="50"/>
      <c r="WUU44" s="50"/>
      <c r="WUV44" s="50"/>
      <c r="WUW44" s="50"/>
      <c r="WUX44" s="50"/>
      <c r="WUY44" s="50"/>
      <c r="WUZ44" s="50"/>
      <c r="WVA44" s="50"/>
      <c r="WVB44" s="50"/>
      <c r="WVC44" s="50"/>
      <c r="WVD44" s="50"/>
      <c r="WVE44" s="50"/>
      <c r="WVF44" s="50"/>
      <c r="WVG44" s="50"/>
      <c r="WVH44" s="50"/>
      <c r="WVI44" s="50"/>
      <c r="WVJ44" s="50"/>
      <c r="WVK44" s="50"/>
      <c r="WVL44" s="50"/>
      <c r="WVM44" s="50"/>
      <c r="WVN44" s="50"/>
      <c r="WVO44" s="50"/>
      <c r="WVP44" s="50"/>
      <c r="WVQ44" s="50"/>
      <c r="WVR44" s="50"/>
      <c r="WVS44" s="50"/>
      <c r="WVT44" s="50"/>
      <c r="WVU44" s="50"/>
      <c r="WVV44" s="50"/>
      <c r="WVW44" s="50"/>
      <c r="WVX44" s="50"/>
      <c r="WVY44" s="50"/>
      <c r="WVZ44" s="50"/>
      <c r="WWA44" s="50"/>
      <c r="WWB44" s="50"/>
      <c r="WWC44" s="50"/>
      <c r="WWD44" s="50"/>
      <c r="WWE44" s="50"/>
      <c r="WWF44" s="50"/>
      <c r="WWG44" s="50"/>
      <c r="WWH44" s="50"/>
      <c r="WWI44" s="50"/>
      <c r="WWJ44" s="50"/>
      <c r="WWK44" s="50"/>
      <c r="WWL44" s="50"/>
      <c r="WWM44" s="50"/>
      <c r="WWN44" s="50"/>
      <c r="WWO44" s="50"/>
      <c r="WWP44" s="50"/>
      <c r="WWQ44" s="50"/>
      <c r="WWR44" s="50"/>
      <c r="WWS44" s="50"/>
      <c r="WWT44" s="50"/>
      <c r="WWU44" s="50"/>
      <c r="WWV44" s="50"/>
      <c r="WWW44" s="50"/>
      <c r="WWX44" s="50"/>
      <c r="WWY44" s="50"/>
      <c r="WWZ44" s="50"/>
      <c r="WXA44" s="50"/>
      <c r="WXB44" s="50"/>
      <c r="WXC44" s="50"/>
      <c r="WXD44" s="50"/>
      <c r="WXE44" s="50"/>
      <c r="WXF44" s="50"/>
      <c r="WXG44" s="50"/>
      <c r="WXH44" s="50"/>
      <c r="WXI44" s="50"/>
      <c r="WXJ44" s="50"/>
      <c r="WXK44" s="50"/>
      <c r="WXL44" s="50"/>
      <c r="WXM44" s="50"/>
      <c r="WXN44" s="50"/>
      <c r="WXO44" s="50"/>
      <c r="WXP44" s="50"/>
      <c r="WXQ44" s="50"/>
      <c r="WXR44" s="50"/>
      <c r="WXS44" s="50"/>
      <c r="WXT44" s="50"/>
      <c r="WXU44" s="50"/>
      <c r="WXV44" s="50"/>
      <c r="WXW44" s="50"/>
      <c r="WXX44" s="50"/>
      <c r="WXY44" s="50"/>
      <c r="WXZ44" s="50"/>
      <c r="WYA44" s="50"/>
      <c r="WYB44" s="50"/>
      <c r="WYC44" s="50"/>
      <c r="WYD44" s="50"/>
      <c r="WYE44" s="50"/>
      <c r="WYF44" s="50"/>
      <c r="WYG44" s="50"/>
      <c r="WYH44" s="50"/>
      <c r="WYI44" s="50"/>
      <c r="WYJ44" s="50"/>
      <c r="WYK44" s="50"/>
      <c r="WYL44" s="50"/>
      <c r="WYM44" s="50"/>
      <c r="WYN44" s="50"/>
      <c r="WYO44" s="50"/>
      <c r="WYP44" s="50"/>
      <c r="WYQ44" s="50"/>
      <c r="WYR44" s="50"/>
      <c r="WYS44" s="50"/>
      <c r="WYT44" s="50"/>
      <c r="WYU44" s="50"/>
      <c r="WYV44" s="50"/>
      <c r="WYW44" s="50"/>
      <c r="WYX44" s="50"/>
      <c r="WYY44" s="50"/>
      <c r="WYZ44" s="50"/>
      <c r="WZA44" s="50"/>
      <c r="WZB44" s="50"/>
      <c r="WZC44" s="50"/>
      <c r="WZD44" s="50"/>
      <c r="WZE44" s="50"/>
      <c r="WZF44" s="50"/>
      <c r="WZG44" s="50"/>
      <c r="WZH44" s="50"/>
      <c r="WZI44" s="50"/>
      <c r="WZJ44" s="50"/>
      <c r="WZK44" s="50"/>
      <c r="WZL44" s="50"/>
      <c r="WZM44" s="50"/>
      <c r="WZN44" s="50"/>
      <c r="WZO44" s="50"/>
      <c r="WZP44" s="50"/>
      <c r="WZQ44" s="50"/>
      <c r="WZR44" s="50"/>
      <c r="WZS44" s="50"/>
      <c r="WZT44" s="50"/>
      <c r="WZU44" s="50"/>
      <c r="WZV44" s="50"/>
      <c r="WZW44" s="50"/>
      <c r="WZX44" s="50"/>
      <c r="WZY44" s="50"/>
      <c r="WZZ44" s="50"/>
      <c r="XAA44" s="50"/>
      <c r="XAB44" s="50"/>
      <c r="XAC44" s="50"/>
      <c r="XAD44" s="50"/>
      <c r="XAE44" s="50"/>
      <c r="XAF44" s="50"/>
      <c r="XAG44" s="50"/>
      <c r="XAH44" s="50"/>
      <c r="XAI44" s="50"/>
      <c r="XAJ44" s="50"/>
      <c r="XAK44" s="50"/>
      <c r="XAL44" s="50"/>
      <c r="XAM44" s="50"/>
      <c r="XAN44" s="50"/>
      <c r="XAO44" s="50"/>
      <c r="XAP44" s="50"/>
      <c r="XAQ44" s="50"/>
      <c r="XAR44" s="50"/>
      <c r="XAS44" s="50"/>
      <c r="XAT44" s="50"/>
      <c r="XAU44" s="50"/>
      <c r="XAV44" s="50"/>
      <c r="XAW44" s="50"/>
      <c r="XAX44" s="50"/>
      <c r="XAY44" s="50"/>
      <c r="XAZ44" s="50"/>
      <c r="XBA44" s="50"/>
      <c r="XBB44" s="50"/>
      <c r="XBC44" s="50"/>
      <c r="XBD44" s="50"/>
      <c r="XBE44" s="50"/>
      <c r="XBF44" s="50"/>
      <c r="XBG44" s="50"/>
      <c r="XBH44" s="50"/>
      <c r="XBI44" s="50"/>
      <c r="XBJ44" s="50"/>
      <c r="XBK44" s="50"/>
      <c r="XBL44" s="50"/>
      <c r="XBM44" s="50"/>
      <c r="XBN44" s="50"/>
      <c r="XBO44" s="50"/>
      <c r="XBP44" s="50"/>
      <c r="XBQ44" s="50"/>
      <c r="XBR44" s="50"/>
      <c r="XBS44" s="50"/>
      <c r="XBT44" s="50"/>
      <c r="XBU44" s="50"/>
      <c r="XBV44" s="50"/>
      <c r="XBW44" s="50"/>
      <c r="XBX44" s="50"/>
      <c r="XBY44" s="50"/>
      <c r="XBZ44" s="50"/>
      <c r="XCA44" s="50"/>
      <c r="XCB44" s="50"/>
      <c r="XCC44" s="50"/>
      <c r="XCD44" s="50"/>
      <c r="XCE44" s="50"/>
      <c r="XCF44" s="50"/>
      <c r="XCG44" s="50"/>
      <c r="XCH44" s="50"/>
      <c r="XCI44" s="50"/>
      <c r="XCJ44" s="50"/>
      <c r="XCK44" s="50"/>
      <c r="XCL44" s="50"/>
      <c r="XCM44" s="50"/>
      <c r="XCN44" s="50"/>
      <c r="XCO44" s="50"/>
      <c r="XCP44" s="50"/>
      <c r="XCQ44" s="50"/>
      <c r="XCR44" s="50"/>
      <c r="XCS44" s="50"/>
      <c r="XCT44" s="50"/>
      <c r="XCU44" s="50"/>
      <c r="XCV44" s="50"/>
      <c r="XCW44" s="50"/>
      <c r="XCX44" s="50"/>
      <c r="XCY44" s="50"/>
      <c r="XCZ44" s="50"/>
      <c r="XDA44" s="50"/>
      <c r="XDB44" s="50"/>
      <c r="XDC44" s="50"/>
      <c r="XDD44" s="50"/>
      <c r="XDE44" s="50"/>
      <c r="XDF44" s="50"/>
      <c r="XDG44" s="50"/>
      <c r="XDH44" s="50"/>
      <c r="XDI44" s="50"/>
      <c r="XDJ44" s="50"/>
      <c r="XDK44" s="50"/>
      <c r="XDL44" s="50"/>
      <c r="XDM44" s="50"/>
      <c r="XDN44" s="50"/>
      <c r="XDO44" s="50"/>
      <c r="XDP44" s="50"/>
      <c r="XDQ44" s="50"/>
      <c r="XDR44" s="50"/>
      <c r="XDS44" s="50"/>
      <c r="XDT44" s="50"/>
      <c r="XDU44" s="50"/>
      <c r="XDV44" s="50"/>
      <c r="XDW44" s="50"/>
      <c r="XDX44" s="50"/>
    </row>
    <row r="45" spans="1:16352" s="78" customFormat="1" ht="15" customHeight="1" x14ac:dyDescent="0.35">
      <c r="A45" s="41"/>
      <c r="B45" s="38" t="s">
        <v>119</v>
      </c>
      <c r="C45" s="38"/>
      <c r="D45" s="38"/>
      <c r="E45" s="38"/>
      <c r="F45" s="38"/>
      <c r="G45" s="38"/>
      <c r="H45" s="38"/>
      <c r="I45" s="38"/>
      <c r="J45" s="38"/>
      <c r="K45" s="38"/>
      <c r="L45" s="38"/>
      <c r="M45" s="38"/>
      <c r="N45" s="38"/>
      <c r="O45" s="38"/>
      <c r="P45" s="38"/>
      <c r="Q45" s="38"/>
      <c r="R45" s="38"/>
      <c r="S45" s="38"/>
      <c r="T45" s="259">
        <v>92159.978264809994</v>
      </c>
      <c r="U45" s="259">
        <v>93154.950380509996</v>
      </c>
      <c r="V45" s="346">
        <v>93850.060180650005</v>
      </c>
      <c r="W45" s="346">
        <v>94985.699804000003</v>
      </c>
      <c r="X45" s="346">
        <f>'Operating Data'!X127</f>
        <v>96054.708243999994</v>
      </c>
      <c r="Y45" s="346">
        <v>96999.357756000012</v>
      </c>
      <c r="Z45" s="346">
        <f t="shared" si="35"/>
        <v>97977.369536999991</v>
      </c>
      <c r="AA45" s="346"/>
      <c r="AB45" s="355"/>
      <c r="AC45" s="346">
        <f>'Operating Data'!AC127</f>
        <v>97174.842498999991</v>
      </c>
      <c r="AD45" s="346">
        <f>'Operating Data'!AD127</f>
        <v>97433.113112999999</v>
      </c>
      <c r="AE45" s="346">
        <f>'Operating Data'!AE127</f>
        <v>97725.877150999979</v>
      </c>
      <c r="AF45" s="346">
        <f>'Operating Data'!AF127</f>
        <v>97977.369536999991</v>
      </c>
      <c r="AG45" s="346">
        <f>'Operating Data'!AG127</f>
        <v>98220.380210999996</v>
      </c>
      <c r="AH45" s="346">
        <f>'Operating Data'!AH127</f>
        <v>98513.803263999987</v>
      </c>
      <c r="AI45" s="346"/>
      <c r="AJ45" s="346"/>
      <c r="AK45" s="355"/>
      <c r="AL45" s="346"/>
      <c r="AM45" s="362"/>
      <c r="AN45" s="362"/>
      <c r="AO45" s="362"/>
      <c r="AP45" s="362"/>
      <c r="AQ45" s="362"/>
      <c r="AR45" s="362"/>
      <c r="AS45" s="362"/>
      <c r="AT45" s="355"/>
      <c r="AU45" s="355"/>
      <c r="AV45" s="355"/>
      <c r="AW45" s="355"/>
      <c r="AX45" s="355"/>
      <c r="AY45" s="355"/>
      <c r="AZ45" s="355"/>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c r="XDW45" s="41"/>
      <c r="XDX45" s="41"/>
    </row>
    <row r="46" spans="1:16352" s="78" customFormat="1" ht="15" customHeight="1" x14ac:dyDescent="0.35">
      <c r="A46" s="41"/>
      <c r="B46" s="45" t="s">
        <v>112</v>
      </c>
      <c r="C46" s="45"/>
      <c r="D46" s="45"/>
      <c r="E46" s="45"/>
      <c r="F46" s="45"/>
      <c r="G46" s="45"/>
      <c r="H46" s="45"/>
      <c r="I46" s="45"/>
      <c r="J46" s="45"/>
      <c r="K46" s="45"/>
      <c r="L46" s="45"/>
      <c r="M46" s="45"/>
      <c r="N46" s="45"/>
      <c r="O46" s="45"/>
      <c r="P46" s="45"/>
      <c r="Q46" s="45"/>
      <c r="R46" s="45"/>
      <c r="S46" s="45"/>
      <c r="T46" s="259">
        <v>0</v>
      </c>
      <c r="U46" s="259">
        <v>113</v>
      </c>
      <c r="V46" s="346">
        <v>316</v>
      </c>
      <c r="W46" s="346">
        <v>162.04655700000001</v>
      </c>
      <c r="X46" s="346">
        <f>'Operating Data'!X128</f>
        <v>2185.38393</v>
      </c>
      <c r="Y46" s="346">
        <v>2185.38393</v>
      </c>
      <c r="Z46" s="346">
        <f t="shared" si="35"/>
        <v>1871</v>
      </c>
      <c r="AA46" s="346"/>
      <c r="AB46" s="355"/>
      <c r="AC46" s="346">
        <f>'Operating Data'!AC128</f>
        <v>1445.38393</v>
      </c>
      <c r="AD46" s="346">
        <f>'Operating Data'!AD128</f>
        <v>1445.38393</v>
      </c>
      <c r="AE46" s="346">
        <f>'Operating Data'!AE128</f>
        <v>1683</v>
      </c>
      <c r="AF46" s="346">
        <f>'Operating Data'!AF128</f>
        <v>1871</v>
      </c>
      <c r="AG46" s="346">
        <f>'Operating Data'!AG128</f>
        <v>1990.38393</v>
      </c>
      <c r="AH46" s="346">
        <f>'Operating Data'!AH128</f>
        <v>1443</v>
      </c>
      <c r="AI46" s="346"/>
      <c r="AJ46" s="346"/>
      <c r="AK46" s="355"/>
      <c r="AL46" s="346"/>
      <c r="AM46" s="362"/>
      <c r="AN46" s="362"/>
      <c r="AO46" s="362"/>
      <c r="AP46" s="362"/>
      <c r="AQ46" s="362"/>
      <c r="AR46" s="362"/>
      <c r="AS46" s="362"/>
      <c r="AT46" s="355"/>
      <c r="AU46" s="355"/>
      <c r="AV46" s="355"/>
      <c r="AW46" s="355"/>
      <c r="AX46" s="355"/>
      <c r="AY46" s="355"/>
      <c r="AZ46" s="355"/>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c r="XDW46" s="41"/>
      <c r="XDX46" s="41"/>
    </row>
    <row r="47" spans="1:16352" s="78" customFormat="1" ht="15" customHeight="1" x14ac:dyDescent="0.35">
      <c r="A47" s="41"/>
      <c r="B47" s="44"/>
      <c r="C47" s="44"/>
      <c r="D47" s="44"/>
      <c r="E47" s="44"/>
      <c r="F47" s="44"/>
      <c r="G47" s="44"/>
      <c r="H47" s="44"/>
      <c r="I47" s="44"/>
      <c r="J47" s="44"/>
      <c r="K47" s="44"/>
      <c r="L47" s="44"/>
      <c r="M47" s="44"/>
      <c r="N47" s="44"/>
      <c r="O47" s="44"/>
      <c r="P47" s="44"/>
      <c r="Q47" s="44"/>
      <c r="R47" s="44"/>
      <c r="S47" s="44"/>
      <c r="T47" s="259"/>
      <c r="U47" s="259"/>
      <c r="V47" s="346"/>
      <c r="W47" s="346"/>
      <c r="X47" s="346"/>
      <c r="Y47" s="346"/>
      <c r="Z47" s="346"/>
      <c r="AA47" s="346"/>
      <c r="AB47" s="230"/>
      <c r="AC47" s="346"/>
      <c r="AD47" s="346"/>
      <c r="AE47" s="346"/>
      <c r="AF47" s="346"/>
      <c r="AG47" s="346"/>
      <c r="AH47" s="346"/>
      <c r="AI47" s="355"/>
      <c r="AJ47" s="355"/>
      <c r="AK47" s="230"/>
      <c r="AL47" s="346"/>
      <c r="AM47" s="355"/>
      <c r="AN47" s="355"/>
      <c r="AO47" s="355"/>
      <c r="AP47" s="355"/>
      <c r="AQ47" s="355"/>
      <c r="AR47" s="355"/>
      <c r="AS47" s="355"/>
      <c r="AT47" s="230"/>
      <c r="AU47" s="230"/>
      <c r="AV47" s="230"/>
      <c r="AW47" s="230"/>
      <c r="AX47" s="230"/>
      <c r="AY47" s="230"/>
      <c r="AZ47" s="230"/>
      <c r="BA47"/>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row>
    <row r="48" spans="1:16352" s="78" customFormat="1" ht="15" customHeight="1" x14ac:dyDescent="0.35">
      <c r="A48" s="41"/>
      <c r="B48" s="34" t="s">
        <v>120</v>
      </c>
      <c r="C48" s="34"/>
      <c r="D48" s="34"/>
      <c r="E48" s="34"/>
      <c r="F48" s="34"/>
      <c r="G48" s="34"/>
      <c r="H48" s="34"/>
      <c r="I48" s="34"/>
      <c r="J48" s="34"/>
      <c r="K48" s="34"/>
      <c r="L48" s="34"/>
      <c r="M48" s="34"/>
      <c r="N48" s="34"/>
      <c r="O48" s="34"/>
      <c r="P48" s="34"/>
      <c r="Q48" s="34"/>
      <c r="R48" s="34"/>
      <c r="S48" s="34"/>
      <c r="T48" s="268"/>
      <c r="U48" s="268"/>
      <c r="V48" s="346"/>
      <c r="W48" s="346"/>
      <c r="X48" s="346"/>
      <c r="Y48" s="346"/>
      <c r="Z48" s="346"/>
      <c r="AA48" s="346"/>
      <c r="AB48" s="230"/>
      <c r="AC48" s="346"/>
      <c r="AD48" s="346"/>
      <c r="AE48" s="346"/>
      <c r="AF48" s="346"/>
      <c r="AG48" s="346"/>
      <c r="AH48" s="346"/>
      <c r="AI48" s="355"/>
      <c r="AJ48" s="355"/>
      <c r="AK48" s="230"/>
      <c r="AL48" s="346"/>
      <c r="AM48" s="355"/>
      <c r="AN48" s="355"/>
      <c r="AO48" s="355"/>
      <c r="AP48" s="355"/>
      <c r="AQ48" s="355"/>
      <c r="AR48" s="355"/>
      <c r="AS48" s="355"/>
      <c r="AT48" s="230"/>
      <c r="AU48" s="230"/>
      <c r="AV48" s="230"/>
      <c r="AW48" s="230"/>
      <c r="AX48" s="230"/>
      <c r="AY48" s="230"/>
      <c r="AZ48" s="230"/>
      <c r="BA48"/>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c r="XDW48" s="41"/>
      <c r="XDX48" s="41"/>
    </row>
    <row r="49" spans="1:16352" s="78" customFormat="1" ht="15" customHeight="1" x14ac:dyDescent="0.35">
      <c r="B49" s="44" t="s">
        <v>70</v>
      </c>
      <c r="C49" s="44"/>
      <c r="D49" s="44"/>
      <c r="E49" s="44"/>
      <c r="F49" s="44"/>
      <c r="G49" s="44"/>
      <c r="H49" s="44"/>
      <c r="I49" s="44"/>
      <c r="J49" s="44"/>
      <c r="K49" s="44"/>
      <c r="L49" s="44"/>
      <c r="M49" s="44"/>
      <c r="N49" s="44"/>
      <c r="O49" s="44"/>
      <c r="P49" s="44"/>
      <c r="Q49" s="44"/>
      <c r="R49" s="44"/>
      <c r="S49" s="44"/>
      <c r="T49" s="346">
        <v>19.076000000000001</v>
      </c>
      <c r="U49" s="346">
        <v>22.513999999999999</v>
      </c>
      <c r="V49" s="346">
        <v>27.030999999999999</v>
      </c>
      <c r="W49" s="346">
        <v>34.082000000000001</v>
      </c>
      <c r="X49" s="346">
        <f>'Operating Data'!X131</f>
        <v>39.841999999999999</v>
      </c>
      <c r="Y49" s="346">
        <v>58.472999999999999</v>
      </c>
      <c r="Z49" s="346">
        <f>+AF49</f>
        <v>68.031000000000006</v>
      </c>
      <c r="AA49" s="346"/>
      <c r="AB49" s="230"/>
      <c r="AC49" s="346">
        <f>'Operating Data'!AC131</f>
        <v>62.887</v>
      </c>
      <c r="AD49" s="346">
        <f>'Operating Data'!AD131</f>
        <v>65.644000000000005</v>
      </c>
      <c r="AE49" s="346">
        <f>'Operating Data'!AE131</f>
        <v>67.266999999999996</v>
      </c>
      <c r="AF49" s="346">
        <f>'Operating Data'!AF131</f>
        <v>68.031000000000006</v>
      </c>
      <c r="AG49" s="346">
        <f>'Operating Data'!AG131</f>
        <v>68.031000000000006</v>
      </c>
      <c r="AH49" s="346">
        <f>'Operating Data'!AH131</f>
        <v>68.426000000000002</v>
      </c>
      <c r="AI49" s="361"/>
      <c r="AJ49" s="361"/>
      <c r="AK49" s="230"/>
      <c r="AL49" s="346"/>
      <c r="AM49" s="362"/>
      <c r="AN49" s="362"/>
      <c r="AO49" s="362"/>
      <c r="AP49" s="362"/>
      <c r="AQ49" s="362"/>
      <c r="AR49" s="362"/>
      <c r="AS49" s="362"/>
      <c r="AT49" s="230"/>
      <c r="AU49" s="230"/>
      <c r="AV49" s="230"/>
      <c r="AW49" s="230"/>
      <c r="AX49" s="230"/>
      <c r="AY49" s="230"/>
      <c r="AZ49" s="230"/>
      <c r="BA49"/>
    </row>
    <row r="50" spans="1:16352" s="78" customFormat="1" ht="15" customHeight="1" x14ac:dyDescent="0.35">
      <c r="B50" s="37" t="s">
        <v>75</v>
      </c>
      <c r="C50" s="37"/>
      <c r="D50" s="37"/>
      <c r="E50" s="37"/>
      <c r="F50" s="37"/>
      <c r="G50" s="37"/>
      <c r="H50" s="37"/>
      <c r="I50" s="37"/>
      <c r="J50" s="37"/>
      <c r="K50" s="37"/>
      <c r="L50" s="37"/>
      <c r="M50" s="37"/>
      <c r="N50" s="37"/>
      <c r="O50" s="37"/>
      <c r="P50" s="37"/>
      <c r="Q50" s="37"/>
      <c r="R50" s="37"/>
      <c r="S50" s="37"/>
      <c r="T50" s="346">
        <v>6.8810000000000002</v>
      </c>
      <c r="U50" s="346">
        <v>6.8810000000000002</v>
      </c>
      <c r="V50" s="346">
        <v>18.571999999999999</v>
      </c>
      <c r="W50" s="346">
        <v>18.701000000000001</v>
      </c>
      <c r="X50" s="346">
        <f>'Operating Data'!X132</f>
        <v>18.725999999999999</v>
      </c>
      <c r="Y50" s="346">
        <v>18.93</v>
      </c>
      <c r="Z50" s="346">
        <f>+AF50</f>
        <v>18.652999999999999</v>
      </c>
      <c r="AA50" s="346"/>
      <c r="AB50" s="230"/>
      <c r="AC50" s="346">
        <f>'Operating Data'!AC132</f>
        <v>18.771000000000001</v>
      </c>
      <c r="AD50" s="346">
        <f>'Operating Data'!AD132</f>
        <v>18.713000000000001</v>
      </c>
      <c r="AE50" s="346">
        <f>'Operating Data'!AE132</f>
        <v>18.635000000000002</v>
      </c>
      <c r="AF50" s="346">
        <f>'Operating Data'!AF132</f>
        <v>18.652999999999999</v>
      </c>
      <c r="AG50" s="346">
        <f>'Operating Data'!AG132</f>
        <v>18.652999999999999</v>
      </c>
      <c r="AH50" s="346">
        <f>'Operating Data'!AH132</f>
        <v>19.041</v>
      </c>
      <c r="AI50" s="361"/>
      <c r="AJ50" s="361"/>
      <c r="AK50" s="230"/>
      <c r="AL50" s="346"/>
      <c r="AM50" s="362"/>
      <c r="AN50" s="362"/>
      <c r="AO50" s="362"/>
      <c r="AP50" s="362"/>
      <c r="AQ50" s="362"/>
      <c r="AR50" s="362"/>
      <c r="AS50" s="362"/>
      <c r="AT50" s="230"/>
      <c r="AU50" s="230"/>
      <c r="AV50" s="230"/>
      <c r="AW50" s="230"/>
      <c r="AX50" s="230"/>
      <c r="AY50" s="230"/>
      <c r="AZ50" s="230"/>
      <c r="BA50"/>
    </row>
    <row r="51" spans="1:16352" s="78" customFormat="1" ht="15" customHeight="1" x14ac:dyDescent="0.35">
      <c r="B51" s="4"/>
      <c r="C51" s="4"/>
      <c r="D51" s="4"/>
      <c r="E51" s="4"/>
      <c r="F51" s="4"/>
      <c r="G51" s="4"/>
      <c r="H51" s="4"/>
      <c r="I51" s="4"/>
      <c r="J51" s="4"/>
      <c r="K51" s="4"/>
      <c r="L51" s="4"/>
      <c r="M51" s="4"/>
      <c r="N51" s="4"/>
      <c r="O51" s="4"/>
      <c r="P51" s="4"/>
      <c r="Q51" s="4"/>
      <c r="R51" s="4"/>
      <c r="S51" s="4"/>
      <c r="T51" s="346"/>
      <c r="U51" s="346"/>
      <c r="V51" s="346"/>
      <c r="W51" s="346"/>
      <c r="X51" s="346"/>
      <c r="Y51" s="346"/>
      <c r="Z51" s="346"/>
      <c r="AA51" s="346"/>
      <c r="AB51" s="230"/>
      <c r="AC51" s="346"/>
      <c r="AD51" s="346"/>
      <c r="AE51" s="346"/>
      <c r="AF51" s="346"/>
      <c r="AG51" s="346"/>
      <c r="AH51" s="346"/>
      <c r="AI51" s="355"/>
      <c r="AJ51" s="355"/>
      <c r="AK51" s="230"/>
      <c r="AL51" s="346"/>
      <c r="AM51" s="355"/>
      <c r="AN51" s="355"/>
      <c r="AO51" s="355"/>
      <c r="AP51" s="355"/>
      <c r="AQ51" s="355"/>
      <c r="AR51" s="355"/>
      <c r="AS51" s="355"/>
      <c r="AT51" s="230"/>
      <c r="AU51" s="230"/>
      <c r="AV51" s="230"/>
      <c r="AW51" s="230"/>
      <c r="AX51" s="230"/>
      <c r="AY51" s="230"/>
      <c r="AZ51" s="230"/>
      <c r="BA51"/>
    </row>
    <row r="52" spans="1:16352" s="78" customFormat="1" ht="15" customHeight="1" x14ac:dyDescent="0.35">
      <c r="B52" s="34" t="s">
        <v>121</v>
      </c>
      <c r="C52" s="34"/>
      <c r="D52" s="34"/>
      <c r="E52" s="34"/>
      <c r="F52" s="34"/>
      <c r="G52" s="34"/>
      <c r="H52" s="34"/>
      <c r="I52" s="34"/>
      <c r="J52" s="34"/>
      <c r="K52" s="34"/>
      <c r="L52" s="34"/>
      <c r="M52" s="34"/>
      <c r="N52" s="34"/>
      <c r="O52" s="34"/>
      <c r="P52" s="34"/>
      <c r="Q52" s="34"/>
      <c r="R52" s="34"/>
      <c r="S52" s="34"/>
      <c r="T52" s="346"/>
      <c r="U52" s="346"/>
      <c r="V52" s="346"/>
      <c r="W52" s="346"/>
      <c r="X52" s="346"/>
      <c r="Y52" s="346"/>
      <c r="Z52" s="346"/>
      <c r="AA52" s="346"/>
      <c r="AB52" s="230"/>
      <c r="AC52" s="346"/>
      <c r="AD52" s="346"/>
      <c r="AE52" s="346"/>
      <c r="AF52" s="346"/>
      <c r="AG52" s="346"/>
      <c r="AH52" s="346"/>
      <c r="AI52" s="355"/>
      <c r="AJ52" s="355"/>
      <c r="AK52" s="230"/>
      <c r="AL52" s="346"/>
      <c r="AM52" s="355"/>
      <c r="AN52" s="355"/>
      <c r="AO52" s="355"/>
      <c r="AP52" s="355"/>
      <c r="AQ52" s="355"/>
      <c r="AR52" s="355"/>
      <c r="AS52" s="355"/>
      <c r="AT52" s="230"/>
      <c r="AU52" s="230"/>
      <c r="AV52" s="230"/>
      <c r="AW52" s="230"/>
      <c r="AX52" s="230"/>
      <c r="AY52" s="230"/>
      <c r="AZ52" s="230"/>
      <c r="BA52"/>
    </row>
    <row r="53" spans="1:16352" s="78" customFormat="1" ht="15" customHeight="1" x14ac:dyDescent="0.35">
      <c r="B53" s="159" t="s">
        <v>70</v>
      </c>
      <c r="C53" s="159"/>
      <c r="D53" s="159"/>
      <c r="E53" s="159"/>
      <c r="F53" s="159"/>
      <c r="G53" s="159"/>
      <c r="H53" s="159"/>
      <c r="I53" s="159"/>
      <c r="J53" s="159"/>
      <c r="K53" s="159"/>
      <c r="L53" s="159"/>
      <c r="M53" s="159"/>
      <c r="N53" s="159"/>
      <c r="O53" s="159"/>
      <c r="P53" s="159"/>
      <c r="Q53" s="159"/>
      <c r="R53" s="159"/>
      <c r="S53" s="159"/>
      <c r="T53" s="346">
        <v>1922.991</v>
      </c>
      <c r="U53" s="346">
        <v>2578.1669999999999</v>
      </c>
      <c r="V53" s="346">
        <v>3208.2089999999998</v>
      </c>
      <c r="W53" s="346">
        <v>3983.1039999999998</v>
      </c>
      <c r="X53" s="346">
        <f>'Operating Data'!X135</f>
        <v>4593.9399999999996</v>
      </c>
      <c r="Y53" s="346">
        <v>5620.1880000000001</v>
      </c>
      <c r="Z53" s="346">
        <f>+AF53</f>
        <v>6579.0839999999998</v>
      </c>
      <c r="AA53" s="346"/>
      <c r="AB53" s="346"/>
      <c r="AC53" s="346">
        <f>'Operating Data'!AC135</f>
        <v>5883.7049999999999</v>
      </c>
      <c r="AD53" s="346">
        <f>'Operating Data'!AD135</f>
        <v>6162.9830000000002</v>
      </c>
      <c r="AE53" s="346">
        <f>'Operating Data'!AE135</f>
        <v>6406.19</v>
      </c>
      <c r="AF53" s="346">
        <f>'Operating Data'!AF135</f>
        <v>6579.0839999999998</v>
      </c>
      <c r="AG53" s="346">
        <f>'Operating Data'!AG135</f>
        <v>6608.4679999999998</v>
      </c>
      <c r="AH53" s="346">
        <f>'Operating Data'!AH135</f>
        <v>6636.1409999999996</v>
      </c>
      <c r="AI53" s="346"/>
      <c r="AJ53" s="346"/>
      <c r="AK53" s="230"/>
      <c r="AL53" s="346"/>
      <c r="AM53" s="362"/>
      <c r="AN53" s="362"/>
      <c r="AO53" s="362"/>
      <c r="AP53" s="362"/>
      <c r="AQ53" s="362"/>
      <c r="AR53" s="362"/>
      <c r="AS53" s="362"/>
      <c r="AT53" s="230"/>
      <c r="AU53" s="230"/>
      <c r="AV53" s="230"/>
      <c r="AW53" s="230"/>
      <c r="AX53" s="230"/>
      <c r="AY53" s="230"/>
      <c r="AZ53" s="230"/>
      <c r="BA53"/>
    </row>
    <row r="54" spans="1:16352" s="78" customFormat="1" ht="15" customHeight="1" x14ac:dyDescent="0.35">
      <c r="B54" s="207" t="s">
        <v>136</v>
      </c>
      <c r="C54" s="159"/>
      <c r="D54" s="159"/>
      <c r="E54" s="159"/>
      <c r="F54" s="159"/>
      <c r="G54" s="159"/>
      <c r="H54" s="159"/>
      <c r="I54" s="159"/>
      <c r="J54" s="159"/>
      <c r="K54" s="159"/>
      <c r="L54" s="159"/>
      <c r="M54" s="159"/>
      <c r="N54" s="159"/>
      <c r="O54" s="159"/>
      <c r="P54" s="159"/>
      <c r="Q54" s="159"/>
      <c r="R54" s="159"/>
      <c r="S54" s="159"/>
      <c r="T54" s="366" t="s">
        <v>11</v>
      </c>
      <c r="U54" s="366">
        <v>0.41070893200610825</v>
      </c>
      <c r="V54" s="366">
        <v>0.50903986706166515</v>
      </c>
      <c r="W54" s="366">
        <v>0.62527662234482184</v>
      </c>
      <c r="X54" s="366">
        <f>'Operating Data'!X136</f>
        <v>0.71503025999642933</v>
      </c>
      <c r="Y54" s="366">
        <v>0.86672190677376038</v>
      </c>
      <c r="Z54" s="366">
        <f>+AF54</f>
        <v>1.0058654093127362</v>
      </c>
      <c r="AA54" s="366"/>
      <c r="AB54" s="366"/>
      <c r="AC54" s="366">
        <f>'Operating Data'!AC136</f>
        <v>0.9064527450071731</v>
      </c>
      <c r="AD54" s="366">
        <f>'Operating Data'!AD136</f>
        <v>0.94679963787079946</v>
      </c>
      <c r="AE54" s="366">
        <f>'Operating Data'!AE136</f>
        <v>0.98164308326081551</v>
      </c>
      <c r="AF54" s="366">
        <f>'Operating Data'!AF136</f>
        <v>1.0058654093127362</v>
      </c>
      <c r="AG54" s="366">
        <f>'Operating Data'!AG136</f>
        <v>1.0083851172408826</v>
      </c>
      <c r="AH54" s="366">
        <f>'Operating Data'!AH136</f>
        <v>1.0097242473674464</v>
      </c>
      <c r="AI54" s="366"/>
      <c r="AJ54" s="366"/>
      <c r="AK54" s="230"/>
      <c r="AL54" s="346"/>
      <c r="AM54" s="362"/>
      <c r="AN54" s="362"/>
      <c r="AO54" s="362"/>
      <c r="AP54" s="362"/>
      <c r="AQ54" s="362"/>
      <c r="AR54" s="362"/>
      <c r="AS54" s="362"/>
      <c r="AT54" s="230"/>
      <c r="AU54" s="230"/>
      <c r="AV54" s="230"/>
      <c r="AW54" s="230"/>
      <c r="AX54" s="230"/>
      <c r="AY54" s="230"/>
      <c r="AZ54" s="230"/>
      <c r="BA54"/>
    </row>
    <row r="55" spans="1:16352" s="78" customFormat="1" ht="15" customHeight="1" x14ac:dyDescent="0.35">
      <c r="B55" s="44" t="s">
        <v>75</v>
      </c>
      <c r="C55" s="44"/>
      <c r="D55" s="44"/>
      <c r="E55" s="44"/>
      <c r="F55" s="44"/>
      <c r="G55" s="44"/>
      <c r="H55" s="44"/>
      <c r="I55" s="44"/>
      <c r="J55" s="44"/>
      <c r="K55" s="44"/>
      <c r="L55" s="44"/>
      <c r="M55" s="44"/>
      <c r="N55" s="44"/>
      <c r="O55" s="44"/>
      <c r="P55" s="44"/>
      <c r="Q55" s="44"/>
      <c r="R55" s="44"/>
      <c r="S55" s="44"/>
      <c r="T55" s="346">
        <v>644.31700000000001</v>
      </c>
      <c r="U55" s="346">
        <v>666.08399999999995</v>
      </c>
      <c r="V55" s="346">
        <v>1368.8430000000001</v>
      </c>
      <c r="W55" s="346">
        <v>1372.72</v>
      </c>
      <c r="X55" s="346">
        <f>'Operating Data'!X137</f>
        <v>1373.145</v>
      </c>
      <c r="Y55" s="346">
        <v>1379.7860000000001</v>
      </c>
      <c r="Z55" s="346">
        <f>+AF55</f>
        <v>1389.9659999999999</v>
      </c>
      <c r="AA55" s="346"/>
      <c r="AB55" s="346"/>
      <c r="AC55" s="346">
        <f>'Operating Data'!AC137</f>
        <v>1374.991</v>
      </c>
      <c r="AD55" s="346">
        <f>'Operating Data'!AD137</f>
        <v>1386.0540000000001</v>
      </c>
      <c r="AE55" s="346">
        <f>'Operating Data'!AE137</f>
        <v>1387.9059999999999</v>
      </c>
      <c r="AF55" s="346">
        <f>'Operating Data'!AF137</f>
        <v>1389.9659999999999</v>
      </c>
      <c r="AG55" s="346">
        <f>'Operating Data'!AG137</f>
        <v>1393.367</v>
      </c>
      <c r="AH55" s="346">
        <f>'Operating Data'!AH137</f>
        <v>1394.1489999999999</v>
      </c>
      <c r="AI55" s="346"/>
      <c r="AJ55" s="346"/>
      <c r="AK55" s="230"/>
      <c r="AL55" s="346"/>
      <c r="AM55" s="362"/>
      <c r="AN55" s="362"/>
      <c r="AO55" s="362"/>
      <c r="AP55" s="362"/>
      <c r="AQ55" s="362"/>
      <c r="AR55" s="362"/>
      <c r="AS55" s="362"/>
      <c r="AT55" s="230"/>
      <c r="AU55" s="230"/>
      <c r="AV55" s="230"/>
      <c r="AW55" s="230"/>
      <c r="AX55" s="230"/>
      <c r="AY55" s="230"/>
      <c r="AZ55" s="230"/>
      <c r="BA55"/>
    </row>
    <row r="56" spans="1:16352" s="78" customFormat="1" ht="15" customHeight="1" x14ac:dyDescent="0.35">
      <c r="B56" s="35"/>
      <c r="C56" s="35"/>
      <c r="D56" s="35"/>
      <c r="E56" s="35"/>
      <c r="F56" s="35"/>
      <c r="G56" s="35"/>
      <c r="H56" s="35"/>
      <c r="I56" s="35"/>
      <c r="J56" s="35"/>
      <c r="K56" s="35"/>
      <c r="L56" s="35"/>
      <c r="M56" s="35"/>
      <c r="N56" s="35"/>
      <c r="O56" s="35"/>
      <c r="P56" s="35"/>
      <c r="Q56" s="35"/>
      <c r="R56" s="35"/>
      <c r="S56" s="35"/>
      <c r="T56" s="367"/>
      <c r="U56" s="367"/>
      <c r="V56" s="298"/>
      <c r="W56" s="230"/>
      <c r="X56" s="230"/>
      <c r="Y56" s="230"/>
      <c r="Z56" s="230"/>
      <c r="AA56" s="230"/>
      <c r="AB56" s="230"/>
      <c r="AC56" s="230"/>
      <c r="AD56" s="230"/>
      <c r="AE56" s="230"/>
      <c r="AF56" s="230"/>
      <c r="AG56" s="230"/>
      <c r="AH56" s="230"/>
      <c r="AI56" s="230"/>
      <c r="AJ56" s="230"/>
      <c r="AK56" s="230"/>
      <c r="AL56" s="230"/>
      <c r="AM56" s="355"/>
      <c r="AN56" s="355"/>
      <c r="AO56" s="355"/>
      <c r="AP56" s="355"/>
      <c r="AQ56" s="355"/>
      <c r="AR56" s="355"/>
      <c r="AS56" s="355"/>
      <c r="AT56" s="230"/>
      <c r="AU56" s="230"/>
      <c r="AV56" s="230"/>
      <c r="AW56" s="230"/>
      <c r="AX56" s="230"/>
      <c r="AY56" s="230"/>
      <c r="AZ56" s="230"/>
      <c r="BA56"/>
    </row>
    <row r="57" spans="1:16352" s="78" customFormat="1" ht="15" customHeight="1" x14ac:dyDescent="0.35">
      <c r="B57" s="48" t="s">
        <v>122</v>
      </c>
      <c r="C57" s="48"/>
      <c r="D57" s="48"/>
      <c r="E57" s="48"/>
      <c r="F57" s="48"/>
      <c r="G57" s="48"/>
      <c r="H57" s="48"/>
      <c r="I57" s="48"/>
      <c r="J57" s="48"/>
      <c r="K57" s="48"/>
      <c r="L57" s="48"/>
      <c r="M57" s="48"/>
      <c r="N57" s="48"/>
      <c r="O57" s="48"/>
      <c r="P57" s="48"/>
      <c r="Q57" s="48"/>
      <c r="R57" s="48"/>
      <c r="S57" s="48"/>
      <c r="T57" s="268">
        <v>10343.085999999999</v>
      </c>
      <c r="U57" s="268">
        <v>10469.967000000001</v>
      </c>
      <c r="V57" s="268">
        <v>11274.154</v>
      </c>
      <c r="W57" s="268">
        <v>11427.066999999999</v>
      </c>
      <c r="X57" s="268">
        <f>'Operating Data'!X153</f>
        <v>11582.843000000001</v>
      </c>
      <c r="Y57" s="268">
        <v>11757.7</v>
      </c>
      <c r="Z57" s="268">
        <f>+AF57</f>
        <v>11880.255999999999</v>
      </c>
      <c r="AA57" s="268"/>
      <c r="AB57" s="268"/>
      <c r="AC57" s="268">
        <f>'Operating Data'!AC153</f>
        <v>11771.85</v>
      </c>
      <c r="AD57" s="268">
        <f>'Operating Data'!AD153</f>
        <v>11809.492</v>
      </c>
      <c r="AE57" s="268">
        <f>'Operating Data'!AE153</f>
        <v>11847.72</v>
      </c>
      <c r="AF57" s="268">
        <f>'Operating Data'!AF153</f>
        <v>11880.255999999999</v>
      </c>
      <c r="AG57" s="268">
        <f>'Operating Data'!AG153</f>
        <v>11915.119000000001</v>
      </c>
      <c r="AH57" s="268">
        <f>'Operating Data'!AH153</f>
        <v>11950.307000000001</v>
      </c>
      <c r="AI57" s="268"/>
      <c r="AJ57" s="268"/>
      <c r="AK57" s="230"/>
      <c r="AL57" s="269"/>
      <c r="AM57" s="269"/>
      <c r="AN57" s="269"/>
      <c r="AO57" s="269"/>
      <c r="AP57" s="269"/>
      <c r="AQ57" s="269"/>
      <c r="AR57" s="269"/>
      <c r="AS57" s="269"/>
      <c r="AT57" s="230"/>
      <c r="AU57" s="230"/>
      <c r="AV57" s="230"/>
      <c r="AW57" s="230"/>
      <c r="AX57" s="230"/>
      <c r="AY57" s="230"/>
      <c r="AZ57" s="230"/>
      <c r="BA57"/>
    </row>
    <row r="58" spans="1:16352" s="78" customFormat="1" ht="15" customHeight="1" x14ac:dyDescent="0.35">
      <c r="B58" s="44" t="s">
        <v>70</v>
      </c>
      <c r="C58" s="44"/>
      <c r="D58" s="44"/>
      <c r="E58" s="44"/>
      <c r="F58" s="44"/>
      <c r="G58" s="44"/>
      <c r="H58" s="44"/>
      <c r="I58" s="44"/>
      <c r="J58" s="44"/>
      <c r="K58" s="44"/>
      <c r="L58" s="44"/>
      <c r="M58" s="44"/>
      <c r="N58" s="44"/>
      <c r="O58" s="44"/>
      <c r="P58" s="44"/>
      <c r="Q58" s="44"/>
      <c r="R58" s="44"/>
      <c r="S58" s="44"/>
      <c r="T58" s="259">
        <v>6225.643</v>
      </c>
      <c r="U58" s="259">
        <v>6277.3580000000002</v>
      </c>
      <c r="V58" s="259">
        <v>6302.4709999999995</v>
      </c>
      <c r="W58" s="259">
        <v>6370.1469999999999</v>
      </c>
      <c r="X58" s="259">
        <f>'Operating Data'!X140</f>
        <v>6424.8190000000004</v>
      </c>
      <c r="Y58" s="259">
        <v>6484.4189999999999</v>
      </c>
      <c r="Z58" s="259">
        <f>+AF58</f>
        <v>6540.72</v>
      </c>
      <c r="AA58" s="259"/>
      <c r="AB58" s="259"/>
      <c r="AC58" s="259">
        <f>'Operating Data'!AC140</f>
        <v>6490.9120000000003</v>
      </c>
      <c r="AD58" s="259">
        <f>'Operating Data'!AD140</f>
        <v>6509.2790000000005</v>
      </c>
      <c r="AE58" s="259">
        <f>'Operating Data'!AE140</f>
        <v>6525.9870000000001</v>
      </c>
      <c r="AF58" s="259">
        <f>'Operating Data'!AF140</f>
        <v>6540.72</v>
      </c>
      <c r="AG58" s="259">
        <f>'Operating Data'!AG140</f>
        <v>6553.5159999999996</v>
      </c>
      <c r="AH58" s="259">
        <f>'Operating Data'!AH140</f>
        <v>6572.2309999999998</v>
      </c>
      <c r="AI58" s="259"/>
      <c r="AJ58" s="259"/>
      <c r="AK58" s="230"/>
      <c r="AL58" s="346"/>
      <c r="AM58" s="346"/>
      <c r="AN58" s="346"/>
      <c r="AO58" s="346"/>
      <c r="AP58" s="346"/>
      <c r="AQ58" s="346"/>
      <c r="AR58" s="346"/>
      <c r="AS58" s="346"/>
      <c r="AT58" s="230"/>
      <c r="AU58" s="230"/>
      <c r="AV58" s="230"/>
      <c r="AW58" s="230"/>
      <c r="AX58" s="230"/>
      <c r="AY58" s="230"/>
      <c r="AZ58" s="230"/>
      <c r="BA58"/>
    </row>
    <row r="59" spans="1:16352" s="78" customFormat="1" ht="15" customHeight="1" x14ac:dyDescent="0.35">
      <c r="B59" s="156" t="s">
        <v>123</v>
      </c>
      <c r="C59" s="156"/>
      <c r="D59" s="156"/>
      <c r="E59" s="156"/>
      <c r="F59" s="156"/>
      <c r="G59" s="156"/>
      <c r="H59" s="156"/>
      <c r="I59" s="156"/>
      <c r="J59" s="156"/>
      <c r="K59" s="156"/>
      <c r="L59" s="156"/>
      <c r="M59" s="156"/>
      <c r="N59" s="156"/>
      <c r="O59" s="156"/>
      <c r="P59" s="156"/>
      <c r="Q59" s="156"/>
      <c r="R59" s="156"/>
      <c r="S59" s="156"/>
      <c r="T59" s="368" t="s">
        <v>11</v>
      </c>
      <c r="U59" s="368">
        <f t="shared" ref="U59:Z59" si="36">IFERROR(IF(OR(U58/T58-1&gt;2,U58/T58-1&lt;-0.95),"-",U58/T58-1),"-")</f>
        <v>8.3067724892031958E-3</v>
      </c>
      <c r="V59" s="369">
        <f t="shared" si="36"/>
        <v>4.0005683919890345E-3</v>
      </c>
      <c r="W59" s="370">
        <f t="shared" si="36"/>
        <v>1.0738010535867648E-2</v>
      </c>
      <c r="X59" s="370">
        <f t="shared" si="36"/>
        <v>8.5825334956948218E-3</v>
      </c>
      <c r="Y59" s="370">
        <f t="shared" si="36"/>
        <v>9.276525922364387E-3</v>
      </c>
      <c r="Z59" s="370">
        <f t="shared" si="36"/>
        <v>8.6825049399184007E-3</v>
      </c>
      <c r="AA59" s="370"/>
      <c r="AB59" s="230"/>
      <c r="AC59" s="370" t="s">
        <v>11</v>
      </c>
      <c r="AD59" s="370" t="s">
        <v>11</v>
      </c>
      <c r="AE59" s="370" t="s">
        <v>11</v>
      </c>
      <c r="AF59" s="370" t="s">
        <v>11</v>
      </c>
      <c r="AG59" s="370">
        <f>IFERROR(IF(OR(AG58/AC58-1&gt;2,AG58/AC58-1&lt;-0.95),"-",AG58/AC58-1),"-")</f>
        <v>9.6448696269491041E-3</v>
      </c>
      <c r="AH59" s="370">
        <f>IFERROR(IF(OR(AH58/AD58-1&gt;2,AH58/AD58-1&lt;-0.95),"-",AH58/AD58-1),"-")</f>
        <v>9.6711171851751043E-3</v>
      </c>
      <c r="AI59" s="370"/>
      <c r="AJ59" s="370"/>
      <c r="AK59" s="230"/>
      <c r="AL59" s="371"/>
      <c r="AM59" s="371"/>
      <c r="AN59" s="371"/>
      <c r="AO59" s="371"/>
      <c r="AP59" s="371"/>
      <c r="AQ59" s="371"/>
      <c r="AR59" s="371"/>
      <c r="AS59" s="371"/>
      <c r="AT59" s="230"/>
      <c r="AU59" s="230"/>
      <c r="AV59" s="230"/>
      <c r="AW59" s="230"/>
      <c r="AX59" s="230"/>
      <c r="AY59" s="230"/>
      <c r="AZ59" s="230"/>
      <c r="BA59"/>
    </row>
    <row r="60" spans="1:16352" s="78" customFormat="1" ht="15" customHeight="1" x14ac:dyDescent="0.35">
      <c r="B60" s="44" t="s">
        <v>75</v>
      </c>
      <c r="C60" s="44"/>
      <c r="D60" s="44"/>
      <c r="E60" s="44"/>
      <c r="F60" s="44"/>
      <c r="G60" s="44"/>
      <c r="H60" s="44"/>
      <c r="I60" s="44"/>
      <c r="J60" s="44"/>
      <c r="K60" s="44"/>
      <c r="L60" s="44"/>
      <c r="M60" s="44"/>
      <c r="N60" s="44"/>
      <c r="O60" s="44"/>
      <c r="P60" s="44"/>
      <c r="Q60" s="44"/>
      <c r="R60" s="44"/>
      <c r="S60" s="44"/>
      <c r="T60" s="259">
        <v>666.40299999999991</v>
      </c>
      <c r="U60" s="259">
        <v>668.49400000000003</v>
      </c>
      <c r="V60" s="259">
        <v>1370.902</v>
      </c>
      <c r="W60" s="259">
        <v>1376.4780000000001</v>
      </c>
      <c r="X60" s="259">
        <f>'Operating Data'!X145</f>
        <v>1383.123</v>
      </c>
      <c r="Y60" s="259">
        <v>1390.5250000000001</v>
      </c>
      <c r="Z60" s="259">
        <f>+AF60</f>
        <v>1398.663</v>
      </c>
      <c r="AA60" s="259"/>
      <c r="AB60" s="259"/>
      <c r="AC60" s="259">
        <f>'Operating Data'!AC145</f>
        <v>1391.933</v>
      </c>
      <c r="AD60" s="259">
        <f>'Operating Data'!AD145</f>
        <v>1394.19</v>
      </c>
      <c r="AE60" s="259">
        <f>'Operating Data'!AE145</f>
        <v>1396.2629999999999</v>
      </c>
      <c r="AF60" s="259">
        <f>'Operating Data'!AF145</f>
        <v>1398.663</v>
      </c>
      <c r="AG60" s="259">
        <f>'Operating Data'!AG145</f>
        <v>1399.91</v>
      </c>
      <c r="AH60" s="259">
        <f>'Operating Data'!AH145</f>
        <v>1401.6990000000001</v>
      </c>
      <c r="AI60" s="259"/>
      <c r="AJ60" s="259"/>
      <c r="AK60" s="230"/>
      <c r="AL60" s="346"/>
      <c r="AM60" s="346"/>
      <c r="AN60" s="346"/>
      <c r="AO60" s="346"/>
      <c r="AP60" s="346"/>
      <c r="AQ60" s="346"/>
      <c r="AR60" s="346"/>
      <c r="AS60" s="346"/>
      <c r="AT60" s="230"/>
      <c r="AU60" s="230"/>
      <c r="AV60" s="230"/>
      <c r="AW60" s="230"/>
      <c r="AX60" s="230"/>
      <c r="AY60" s="230"/>
      <c r="AZ60" s="230"/>
      <c r="BA60"/>
    </row>
    <row r="61" spans="1:16352" s="78" customFormat="1" ht="15" customHeight="1" x14ac:dyDescent="0.35">
      <c r="B61" s="156" t="s">
        <v>123</v>
      </c>
      <c r="C61" s="156"/>
      <c r="D61" s="156"/>
      <c r="E61" s="156"/>
      <c r="F61" s="156"/>
      <c r="G61" s="156"/>
      <c r="H61" s="156"/>
      <c r="I61" s="156"/>
      <c r="J61" s="156"/>
      <c r="K61" s="156"/>
      <c r="L61" s="156"/>
      <c r="M61" s="156"/>
      <c r="N61" s="156"/>
      <c r="O61" s="156"/>
      <c r="P61" s="156"/>
      <c r="Q61" s="156"/>
      <c r="R61" s="156"/>
      <c r="S61" s="156"/>
      <c r="T61" s="368" t="s">
        <v>11</v>
      </c>
      <c r="U61" s="368">
        <f t="shared" ref="U61:Z61" si="37">IFERROR(IF(OR(U60/T60-1&gt;2,U60/T60-1&lt;-0.95),"-",U60/T60-1),"-")</f>
        <v>3.1377409765565023E-3</v>
      </c>
      <c r="V61" s="369">
        <f t="shared" si="37"/>
        <v>1.0507319437422025</v>
      </c>
      <c r="W61" s="370">
        <f t="shared" si="37"/>
        <v>4.0673950435552442E-3</v>
      </c>
      <c r="X61" s="370">
        <f t="shared" si="37"/>
        <v>4.8275381081281932E-3</v>
      </c>
      <c r="Y61" s="370">
        <f t="shared" si="37"/>
        <v>5.351657083281891E-3</v>
      </c>
      <c r="Z61" s="370">
        <f t="shared" si="37"/>
        <v>5.8524657952931936E-3</v>
      </c>
      <c r="AA61" s="370"/>
      <c r="AB61" s="230"/>
      <c r="AC61" s="370" t="s">
        <v>11</v>
      </c>
      <c r="AD61" s="370" t="s">
        <v>11</v>
      </c>
      <c r="AE61" s="370" t="s">
        <v>11</v>
      </c>
      <c r="AF61" s="370" t="s">
        <v>11</v>
      </c>
      <c r="AG61" s="370">
        <f>IFERROR(IF(OR(AG60/AC60-1&gt;2,AG60/AC60-1&lt;-0.95),"-",AG60/AC60-1),"-")</f>
        <v>5.7308792880117476E-3</v>
      </c>
      <c r="AH61" s="370">
        <f>IFERROR(IF(OR(AH60/AD60-1&gt;2,AH60/AD60-1&lt;-0.95),"-",AH60/AD60-1),"-")</f>
        <v>5.385923009058935E-3</v>
      </c>
      <c r="AI61" s="370"/>
      <c r="AJ61" s="370"/>
      <c r="AK61" s="230"/>
      <c r="AL61" s="371"/>
      <c r="AM61" s="371"/>
      <c r="AN61" s="371"/>
      <c r="AO61" s="371"/>
      <c r="AP61" s="371"/>
      <c r="AQ61" s="371"/>
      <c r="AR61" s="371"/>
      <c r="AS61" s="371"/>
      <c r="AT61" s="230"/>
      <c r="AU61" s="230"/>
      <c r="AV61" s="230"/>
      <c r="AW61" s="230"/>
      <c r="AX61" s="230"/>
      <c r="AY61" s="230"/>
      <c r="AZ61" s="230"/>
      <c r="BA61"/>
    </row>
    <row r="62" spans="1:16352" s="78" customFormat="1" ht="15" customHeight="1" x14ac:dyDescent="0.35">
      <c r="B62" s="44" t="s">
        <v>76</v>
      </c>
      <c r="C62" s="44"/>
      <c r="D62" s="44"/>
      <c r="E62" s="44"/>
      <c r="F62" s="44"/>
      <c r="G62" s="44"/>
      <c r="H62" s="44"/>
      <c r="I62" s="44"/>
      <c r="J62" s="44"/>
      <c r="K62" s="44"/>
      <c r="L62" s="44"/>
      <c r="M62" s="44"/>
      <c r="N62" s="44"/>
      <c r="O62" s="44"/>
      <c r="P62" s="44"/>
      <c r="Q62" s="44"/>
      <c r="R62" s="44"/>
      <c r="S62" s="44"/>
      <c r="T62" s="259">
        <v>3451.04</v>
      </c>
      <c r="U62" s="259">
        <v>3524.1149999999998</v>
      </c>
      <c r="V62" s="259">
        <v>3600.7809999999999</v>
      </c>
      <c r="W62" s="259">
        <v>3680.442</v>
      </c>
      <c r="X62" s="259">
        <f>'Operating Data'!X149</f>
        <v>3774.9009999999998</v>
      </c>
      <c r="Y62" s="259">
        <v>3882.7559999999999</v>
      </c>
      <c r="Z62" s="259">
        <f>+AF62</f>
        <v>3940.873</v>
      </c>
      <c r="AA62" s="259"/>
      <c r="AB62" s="259"/>
      <c r="AC62" s="259">
        <f>'Operating Data'!AC149</f>
        <v>3889.0050000000001</v>
      </c>
      <c r="AD62" s="259">
        <f>'Operating Data'!AD149</f>
        <v>3906.0230000000001</v>
      </c>
      <c r="AE62" s="259">
        <f>'Operating Data'!AE149</f>
        <v>3925.47</v>
      </c>
      <c r="AF62" s="259">
        <f>'Operating Data'!AF149</f>
        <v>3940.873</v>
      </c>
      <c r="AG62" s="259">
        <f>'Operating Data'!AG149</f>
        <v>3961.6930000000002</v>
      </c>
      <c r="AH62" s="259">
        <f>'Operating Data'!AH149</f>
        <v>3976.377</v>
      </c>
      <c r="AI62" s="259"/>
      <c r="AJ62" s="259"/>
      <c r="AK62" s="230"/>
      <c r="AL62" s="346"/>
      <c r="AM62" s="346"/>
      <c r="AN62" s="346"/>
      <c r="AO62" s="346"/>
      <c r="AP62" s="346"/>
      <c r="AQ62" s="346"/>
      <c r="AR62" s="346"/>
      <c r="AS62" s="346"/>
      <c r="AT62" s="230"/>
      <c r="AU62" s="230"/>
      <c r="AV62" s="230"/>
      <c r="AW62" s="230"/>
      <c r="AX62" s="230"/>
      <c r="AY62" s="230"/>
      <c r="AZ62" s="230"/>
      <c r="BA62"/>
    </row>
    <row r="63" spans="1:16352" s="78" customFormat="1" ht="15" customHeight="1" x14ac:dyDescent="0.35">
      <c r="B63" s="156" t="s">
        <v>123</v>
      </c>
      <c r="C63" s="156"/>
      <c r="D63" s="156"/>
      <c r="E63" s="156"/>
      <c r="F63" s="156"/>
      <c r="G63" s="156"/>
      <c r="H63" s="156"/>
      <c r="I63" s="156"/>
      <c r="J63" s="156"/>
      <c r="K63" s="156"/>
      <c r="L63" s="156"/>
      <c r="M63" s="156"/>
      <c r="N63" s="156"/>
      <c r="O63" s="156"/>
      <c r="P63" s="156"/>
      <c r="Q63" s="156"/>
      <c r="R63" s="156"/>
      <c r="S63" s="156"/>
      <c r="T63" s="368" t="s">
        <v>11</v>
      </c>
      <c r="U63" s="368">
        <f t="shared" ref="U63:Z63" si="38">IFERROR(IF(OR(U62/T62-1&gt;2,U62/T62-1&lt;-0.95),"-",U62/T62-1),"-")</f>
        <v>2.117477629931841E-2</v>
      </c>
      <c r="V63" s="369">
        <f t="shared" si="38"/>
        <v>2.1754681671852349E-2</v>
      </c>
      <c r="W63" s="370">
        <f t="shared" si="38"/>
        <v>2.2123256038065087E-2</v>
      </c>
      <c r="X63" s="370">
        <f t="shared" si="38"/>
        <v>2.5665123917181676E-2</v>
      </c>
      <c r="Y63" s="370">
        <f t="shared" si="38"/>
        <v>2.8571610222360766E-2</v>
      </c>
      <c r="Z63" s="370">
        <f t="shared" si="38"/>
        <v>1.4967976354939738E-2</v>
      </c>
      <c r="AA63" s="370"/>
      <c r="AB63" s="230"/>
      <c r="AC63" s="370" t="s">
        <v>11</v>
      </c>
      <c r="AD63" s="370" t="s">
        <v>11</v>
      </c>
      <c r="AE63" s="370" t="s">
        <v>11</v>
      </c>
      <c r="AF63" s="370" t="s">
        <v>11</v>
      </c>
      <c r="AG63" s="370">
        <f>IFERROR(IF(OR(AG62/AC62-1&gt;2,AG62/AC62-1&lt;-0.95),"-",AG62/AC62-1),"-")</f>
        <v>1.8690641950833253E-2</v>
      </c>
      <c r="AH63" s="370">
        <f>IFERROR(IF(OR(AH62/AD62-1&gt;2,AH62/AD62-1&lt;-0.95),"-",AH62/AD62-1),"-")</f>
        <v>1.8011670694207282E-2</v>
      </c>
      <c r="AI63" s="370"/>
      <c r="AJ63" s="370"/>
      <c r="AK63" s="230"/>
      <c r="AL63" s="371"/>
      <c r="AM63" s="371"/>
      <c r="AN63" s="371"/>
      <c r="AO63" s="371"/>
      <c r="AP63" s="371"/>
      <c r="AQ63" s="371"/>
      <c r="AR63" s="371"/>
      <c r="AS63" s="371"/>
      <c r="AT63" s="230"/>
      <c r="AU63" s="230"/>
      <c r="AV63" s="230"/>
      <c r="AW63" s="230"/>
      <c r="AX63" s="230"/>
      <c r="AY63" s="230"/>
      <c r="AZ63" s="230"/>
      <c r="BA63"/>
    </row>
    <row r="64" spans="1:16352" s="78" customFormat="1" ht="15" customHeight="1" x14ac:dyDescent="0.35">
      <c r="A64" s="41"/>
      <c r="B64" s="40"/>
      <c r="C64" s="40"/>
      <c r="D64" s="40"/>
      <c r="E64" s="40"/>
      <c r="F64" s="40"/>
      <c r="G64" s="40"/>
      <c r="H64" s="40"/>
      <c r="I64" s="40"/>
      <c r="J64" s="40"/>
      <c r="K64" s="40"/>
      <c r="L64" s="40"/>
      <c r="M64" s="40"/>
      <c r="N64" s="40"/>
      <c r="O64" s="40"/>
      <c r="P64" s="40"/>
      <c r="Q64" s="40"/>
      <c r="R64" s="40"/>
      <c r="S64" s="40"/>
      <c r="T64" s="372"/>
      <c r="U64" s="372"/>
      <c r="V64" s="298"/>
      <c r="W64" s="230"/>
      <c r="X64" s="230"/>
      <c r="Y64" s="230"/>
      <c r="Z64" s="230"/>
      <c r="AA64" s="230"/>
      <c r="AB64" s="230"/>
      <c r="AC64" s="230"/>
      <c r="AD64" s="230"/>
      <c r="AE64" s="230"/>
      <c r="AF64" s="230"/>
      <c r="AG64" s="230"/>
      <c r="AH64" s="230"/>
      <c r="AI64" s="230"/>
      <c r="AJ64" s="230"/>
      <c r="AK64" s="230"/>
      <c r="AL64" s="230"/>
      <c r="AM64" s="355"/>
      <c r="AN64" s="355"/>
      <c r="AO64" s="355"/>
      <c r="AP64" s="355"/>
      <c r="AQ64" s="355"/>
      <c r="AR64" s="355"/>
      <c r="AS64" s="355"/>
      <c r="AT64" s="230"/>
      <c r="AU64" s="230"/>
      <c r="AV64" s="230"/>
      <c r="AW64" s="230"/>
      <c r="AX64" s="230"/>
      <c r="AY64" s="230"/>
      <c r="AZ64" s="230"/>
      <c r="BA64"/>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c r="XDV64" s="41"/>
      <c r="XDW64" s="41"/>
      <c r="XDX64" s="41"/>
    </row>
    <row r="65" spans="1:16352" s="78" customFormat="1" ht="15" customHeight="1" x14ac:dyDescent="0.35">
      <c r="A65" s="41"/>
      <c r="B65" s="34" t="s">
        <v>124</v>
      </c>
      <c r="C65" s="34"/>
      <c r="D65" s="34"/>
      <c r="E65" s="34"/>
      <c r="F65" s="34"/>
      <c r="G65" s="34"/>
      <c r="H65" s="34"/>
      <c r="I65" s="34"/>
      <c r="J65" s="34"/>
      <c r="K65" s="34"/>
      <c r="L65" s="34"/>
      <c r="M65" s="34"/>
      <c r="N65" s="34"/>
      <c r="O65" s="34"/>
      <c r="P65" s="34"/>
      <c r="Q65" s="34"/>
      <c r="R65" s="34"/>
      <c r="S65" s="34"/>
      <c r="T65" s="230"/>
      <c r="U65" s="230"/>
      <c r="V65" s="230"/>
      <c r="W65" s="230"/>
      <c r="X65" s="230"/>
      <c r="Y65" s="230"/>
      <c r="Z65" s="230"/>
      <c r="AA65" s="230"/>
      <c r="AB65" s="230"/>
      <c r="AC65" s="230"/>
      <c r="AD65" s="230"/>
      <c r="AE65" s="230"/>
      <c r="AF65" s="230"/>
      <c r="AG65" s="230"/>
      <c r="AH65" s="230"/>
      <c r="AI65" s="230"/>
      <c r="AJ65" s="230"/>
      <c r="AK65" s="230"/>
      <c r="AL65" s="230"/>
      <c r="AM65" s="355"/>
      <c r="AN65" s="355"/>
      <c r="AO65" s="355"/>
      <c r="AP65" s="355"/>
      <c r="AQ65" s="355"/>
      <c r="AR65" s="355"/>
      <c r="AS65" s="355"/>
      <c r="AT65" s="230"/>
      <c r="AU65" s="230"/>
      <c r="AV65" s="230"/>
      <c r="AW65" s="230"/>
      <c r="AX65" s="230"/>
      <c r="AY65" s="230"/>
      <c r="AZ65" s="230"/>
      <c r="BA65"/>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c r="XDV65" s="41"/>
      <c r="XDW65" s="41"/>
      <c r="XDX65" s="41"/>
    </row>
    <row r="66" spans="1:16352" s="78" customFormat="1" ht="15" customHeight="1" x14ac:dyDescent="0.35">
      <c r="A66" s="41"/>
      <c r="B66" s="34" t="s">
        <v>125</v>
      </c>
      <c r="C66" s="34"/>
      <c r="D66" s="34"/>
      <c r="E66" s="34"/>
      <c r="F66" s="34"/>
      <c r="G66" s="34"/>
      <c r="H66" s="34"/>
      <c r="I66" s="34"/>
      <c r="J66" s="34"/>
      <c r="K66" s="34"/>
      <c r="L66" s="34"/>
      <c r="M66" s="34"/>
      <c r="N66" s="34"/>
      <c r="O66" s="34"/>
      <c r="P66" s="34"/>
      <c r="Q66" s="34"/>
      <c r="R66" s="34"/>
      <c r="S66" s="34"/>
      <c r="T66" s="373"/>
      <c r="U66" s="373"/>
      <c r="V66" s="298"/>
      <c r="W66" s="230"/>
      <c r="X66" s="230"/>
      <c r="Y66" s="230"/>
      <c r="Z66" s="230"/>
      <c r="AA66" s="230"/>
      <c r="AB66" s="230"/>
      <c r="AC66" s="230"/>
      <c r="AD66" s="230"/>
      <c r="AE66" s="230"/>
      <c r="AF66" s="230"/>
      <c r="AG66" s="230"/>
      <c r="AH66" s="230"/>
      <c r="AI66" s="230"/>
      <c r="AJ66" s="230"/>
      <c r="AK66" s="230"/>
      <c r="AL66" s="230"/>
      <c r="AM66" s="355"/>
      <c r="AN66" s="355"/>
      <c r="AO66" s="355"/>
      <c r="AP66" s="355"/>
      <c r="AQ66" s="355"/>
      <c r="AR66" s="355"/>
      <c r="AS66" s="355"/>
      <c r="AT66" s="230"/>
      <c r="AU66" s="230"/>
      <c r="AV66" s="230"/>
      <c r="AW66" s="230"/>
      <c r="AX66" s="230"/>
      <c r="AY66" s="230"/>
      <c r="AZ66" s="230"/>
      <c r="BA66"/>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c r="XDV66" s="41"/>
      <c r="XDW66" s="41"/>
      <c r="XDX66" s="41"/>
    </row>
    <row r="67" spans="1:16352" s="78" customFormat="1" ht="15" customHeight="1" x14ac:dyDescent="0.35">
      <c r="B67" s="44" t="s">
        <v>70</v>
      </c>
      <c r="C67" s="44"/>
      <c r="D67" s="44"/>
      <c r="E67" s="44"/>
      <c r="F67" s="44"/>
      <c r="G67" s="44"/>
      <c r="H67" s="44"/>
      <c r="I67" s="44"/>
      <c r="J67" s="44"/>
      <c r="K67" s="44"/>
      <c r="L67" s="44"/>
      <c r="M67" s="44"/>
      <c r="N67" s="44"/>
      <c r="O67" s="44"/>
      <c r="P67" s="44"/>
      <c r="Q67" s="44"/>
      <c r="R67" s="44"/>
      <c r="S67" s="44"/>
      <c r="T67" s="352">
        <v>9.6231683603606497E-2</v>
      </c>
      <c r="U67" s="352">
        <v>9.5697113725658325E-2</v>
      </c>
      <c r="V67" s="352" vm="33">
        <v>8.9593000000000006E-2</v>
      </c>
      <c r="W67" s="352" vm="8">
        <v>8.6474058039558183E-2</v>
      </c>
      <c r="X67" s="352" vm="46">
        <f>'Operating Data'!X157</f>
        <v>8.7388559718589803E-2</v>
      </c>
      <c r="Y67" s="352" vm="178">
        <v>7.8277224521243693E-2</v>
      </c>
      <c r="Z67" s="479" vm="334">
        <f>AF67</f>
        <v>7.8599301170137081E-2</v>
      </c>
      <c r="AA67" s="352"/>
      <c r="AB67" s="230"/>
      <c r="AC67" s="352" vm="279">
        <f>'Operating Data'!AC157</f>
        <v>7.9112455641438706E-2</v>
      </c>
      <c r="AD67" s="352" vm="311">
        <f>'Operating Data'!AD157</f>
        <v>7.7877294742528247E-2</v>
      </c>
      <c r="AE67" s="352" vm="267">
        <f>'Operating Data'!AE157</f>
        <v>7.5241124604497736E-2</v>
      </c>
      <c r="AF67" s="352" vm="334">
        <f>'Operating Data'!AF157</f>
        <v>7.8599301170137081E-2</v>
      </c>
      <c r="AG67" s="352" vm="513">
        <f>'Operating Data'!AG157</f>
        <v>8.5694093237696722E-2</v>
      </c>
      <c r="AH67" s="352" vm="597">
        <f>'Operating Data'!AH157</f>
        <v>8.2240201205574015E-2</v>
      </c>
      <c r="AI67" s="352"/>
      <c r="AJ67" s="352"/>
      <c r="AK67" s="230"/>
      <c r="AL67" s="352"/>
      <c r="AM67" s="362"/>
      <c r="AN67" s="362"/>
      <c r="AO67" s="362"/>
      <c r="AP67" s="362"/>
      <c r="AQ67" s="362"/>
      <c r="AR67" s="362"/>
      <c r="AS67" s="362"/>
      <c r="AT67" s="230"/>
      <c r="AU67" s="230"/>
      <c r="AV67" s="230"/>
      <c r="AW67" s="230"/>
      <c r="AX67" s="230"/>
      <c r="AY67" s="230"/>
      <c r="AZ67" s="230"/>
      <c r="BA67"/>
    </row>
    <row r="68" spans="1:16352" s="78" customFormat="1" ht="15" customHeight="1" x14ac:dyDescent="0.35">
      <c r="B68" s="44" t="s">
        <v>75</v>
      </c>
      <c r="C68" s="44"/>
      <c r="D68" s="44"/>
      <c r="E68" s="44"/>
      <c r="F68" s="44"/>
      <c r="G68" s="44"/>
      <c r="H68" s="44"/>
      <c r="I68" s="44"/>
      <c r="J68" s="44"/>
      <c r="K68" s="44"/>
      <c r="L68" s="44"/>
      <c r="M68" s="44"/>
      <c r="N68" s="44"/>
      <c r="O68" s="44"/>
      <c r="P68" s="44"/>
      <c r="Q68" s="44"/>
      <c r="R68" s="44"/>
      <c r="S68" s="44"/>
      <c r="T68" s="352">
        <v>3.4127446861680552E-2</v>
      </c>
      <c r="U68" s="352">
        <v>3.6363582026402011E-2</v>
      </c>
      <c r="V68" s="352">
        <v>3.8477847958883413E-2</v>
      </c>
      <c r="W68" s="352" vm="95">
        <v>4.6666709915970252E-2</v>
      </c>
      <c r="X68" s="352" vm="47">
        <f>'Operating Data'!X158</f>
        <v>4.8220390431626084E-2</v>
      </c>
      <c r="Y68" s="352" vm="179">
        <v>4.7710651123865001E-2</v>
      </c>
      <c r="Z68" s="479" vm="335">
        <f>AF68</f>
        <v>4.7876295117125205E-2</v>
      </c>
      <c r="AA68" s="352"/>
      <c r="AB68" s="230"/>
      <c r="AC68" s="352" vm="280">
        <f>'Operating Data'!AC158</f>
        <v>5.934976254734757E-2</v>
      </c>
      <c r="AD68" s="352" vm="313">
        <f>'Operating Data'!AD158</f>
        <v>5.1112929657843011E-2</v>
      </c>
      <c r="AE68" s="352" vm="268">
        <f>'Operating Data'!AE158</f>
        <v>4.5964103247102338E-2</v>
      </c>
      <c r="AF68" s="352" vm="335">
        <f>'Operating Data'!AF158</f>
        <v>4.7876295117125205E-2</v>
      </c>
      <c r="AG68" s="352" vm="514">
        <f>'Operating Data'!AG158</f>
        <v>5.9102086299621812E-2</v>
      </c>
      <c r="AH68" s="352" vm="599">
        <f>'Operating Data'!AH158</f>
        <v>4.9003755483245738E-2</v>
      </c>
      <c r="AI68" s="352"/>
      <c r="AJ68" s="352"/>
      <c r="AK68" s="230"/>
      <c r="AL68" s="352"/>
      <c r="AM68" s="362"/>
      <c r="AN68" s="362"/>
      <c r="AO68" s="362"/>
      <c r="AP68" s="362"/>
      <c r="AQ68" s="362"/>
      <c r="AR68" s="362"/>
      <c r="AS68" s="362"/>
      <c r="AT68" s="230"/>
      <c r="AU68" s="230"/>
      <c r="AV68" s="230"/>
      <c r="AW68" s="230"/>
      <c r="AX68" s="230"/>
      <c r="AY68" s="230"/>
      <c r="AZ68" s="230"/>
      <c r="BA68"/>
    </row>
    <row r="69" spans="1:16352" s="78" customFormat="1" ht="15" customHeight="1" x14ac:dyDescent="0.35">
      <c r="B69" s="44" t="s">
        <v>76</v>
      </c>
      <c r="C69" s="44"/>
      <c r="D69" s="44"/>
      <c r="E69" s="44"/>
      <c r="F69" s="44"/>
      <c r="G69" s="44"/>
      <c r="H69" s="44"/>
      <c r="I69" s="44"/>
      <c r="J69" s="44"/>
      <c r="K69" s="44"/>
      <c r="L69" s="44"/>
      <c r="M69" s="44"/>
      <c r="N69" s="44"/>
      <c r="O69" s="44"/>
      <c r="P69" s="44"/>
      <c r="Q69" s="44"/>
      <c r="R69" s="44"/>
      <c r="S69" s="44"/>
      <c r="T69" s="329"/>
      <c r="U69" s="329"/>
      <c r="V69" s="298"/>
      <c r="W69" s="298"/>
      <c r="X69" s="298"/>
      <c r="Y69" s="298"/>
      <c r="Z69" s="480"/>
      <c r="AA69" s="298"/>
      <c r="AB69" s="230"/>
      <c r="AC69" s="298"/>
      <c r="AD69" s="298"/>
      <c r="AE69" s="298"/>
      <c r="AF69" s="298"/>
      <c r="AG69" s="298"/>
      <c r="AH69" s="298"/>
      <c r="AI69" s="298"/>
      <c r="AJ69" s="298"/>
      <c r="AK69" s="230"/>
      <c r="AL69" s="298"/>
      <c r="AM69" s="362"/>
      <c r="AN69" s="362"/>
      <c r="AO69" s="362"/>
      <c r="AP69" s="362"/>
      <c r="AQ69" s="362"/>
      <c r="AR69" s="362"/>
      <c r="AS69" s="362"/>
      <c r="AT69" s="230"/>
      <c r="AU69" s="230"/>
      <c r="AV69" s="230"/>
      <c r="AW69" s="230"/>
      <c r="AX69" s="230"/>
      <c r="AY69" s="230"/>
      <c r="AZ69" s="230"/>
      <c r="BA69"/>
    </row>
    <row r="70" spans="1:16352" customFormat="1" ht="14.5" x14ac:dyDescent="0.35">
      <c r="B70" s="38" t="s">
        <v>126</v>
      </c>
      <c r="C70" s="105" t="s">
        <v>11</v>
      </c>
      <c r="D70" s="105" t="s">
        <v>11</v>
      </c>
      <c r="E70" s="105" t="s">
        <v>11</v>
      </c>
      <c r="F70" s="105" t="s">
        <v>11</v>
      </c>
      <c r="G70" s="105" t="s">
        <v>11</v>
      </c>
      <c r="H70" s="105" t="s">
        <v>11</v>
      </c>
      <c r="I70" s="105" t="s">
        <v>11</v>
      </c>
      <c r="J70" s="105" t="s">
        <v>11</v>
      </c>
      <c r="K70" s="105" t="s">
        <v>11</v>
      </c>
      <c r="L70" s="105" t="s">
        <v>11</v>
      </c>
      <c r="M70" s="105" t="s">
        <v>11</v>
      </c>
      <c r="N70" s="105" t="s">
        <v>11</v>
      </c>
      <c r="O70" s="105" t="s">
        <v>11</v>
      </c>
      <c r="P70" s="105" t="s">
        <v>11</v>
      </c>
      <c r="Q70" s="27">
        <v>0.09</v>
      </c>
      <c r="R70" s="27">
        <v>8.8999999999999996E-2</v>
      </c>
      <c r="S70" s="27">
        <v>8.6999999999999994E-2</v>
      </c>
      <c r="T70" s="298">
        <v>8.4331929999999999E-2</v>
      </c>
      <c r="U70" s="298">
        <v>8.1080310000000003E-2</v>
      </c>
      <c r="V70" s="298">
        <v>8.5695999999999994E-2</v>
      </c>
      <c r="W70" s="298">
        <v>8.2916281830423294E-2</v>
      </c>
      <c r="X70" s="298">
        <f>'Operating Data'!X160</f>
        <v>7.9066954888097479E-2</v>
      </c>
      <c r="Y70" s="298">
        <v>7.1972836473468998E-2</v>
      </c>
      <c r="Z70" s="480">
        <f t="shared" ref="Z70:Z75" si="39">AF70</f>
        <v>6.981364827812131E-2</v>
      </c>
      <c r="AA70" s="298"/>
      <c r="AB70" s="230"/>
      <c r="AC70" s="298">
        <f>'Operating Data'!AC160</f>
        <v>7.1942547912007868E-2</v>
      </c>
      <c r="AD70" s="298">
        <f>'Operating Data'!AD160</f>
        <v>7.1310900526743909E-2</v>
      </c>
      <c r="AE70" s="298">
        <f>'Operating Data'!AE160</f>
        <v>7.0638331638158913E-2</v>
      </c>
      <c r="AF70" s="298">
        <f>'Operating Data'!AF160</f>
        <v>6.981364827812131E-2</v>
      </c>
      <c r="AG70" s="298">
        <f>'Operating Data'!AG160</f>
        <v>7.4304452388490788E-2</v>
      </c>
      <c r="AH70" s="298">
        <f>'Operating Data'!AH160</f>
        <v>7.4110038405671971E-2</v>
      </c>
      <c r="AI70" s="298"/>
      <c r="AJ70" s="298"/>
      <c r="AK70" s="230"/>
      <c r="AL70" s="230"/>
      <c r="AM70" s="230"/>
      <c r="AN70" s="230"/>
      <c r="AO70" s="230"/>
      <c r="AP70" s="230"/>
      <c r="AQ70" s="230"/>
      <c r="AR70" s="230"/>
      <c r="AS70" s="230"/>
      <c r="AT70" s="230"/>
      <c r="AU70" s="230"/>
      <c r="AV70" s="230"/>
      <c r="AW70" s="230"/>
      <c r="AX70" s="230"/>
      <c r="AY70" s="230"/>
      <c r="AZ70" s="230"/>
    </row>
    <row r="71" spans="1:16352" customFormat="1" ht="14.5" x14ac:dyDescent="0.35">
      <c r="B71" s="155" t="s">
        <v>127</v>
      </c>
      <c r="C71" s="105" t="s">
        <v>11</v>
      </c>
      <c r="D71" s="105" t="s">
        <v>11</v>
      </c>
      <c r="E71" s="105" t="s">
        <v>11</v>
      </c>
      <c r="F71" s="105" t="s">
        <v>11</v>
      </c>
      <c r="G71" s="105" t="s">
        <v>11</v>
      </c>
      <c r="H71" s="105" t="s">
        <v>11</v>
      </c>
      <c r="I71" s="105" t="s">
        <v>11</v>
      </c>
      <c r="J71" s="105" t="s">
        <v>11</v>
      </c>
      <c r="K71" s="105" t="s">
        <v>11</v>
      </c>
      <c r="L71" s="105" t="s">
        <v>11</v>
      </c>
      <c r="M71" s="105" t="s">
        <v>11</v>
      </c>
      <c r="N71" s="105" t="s">
        <v>11</v>
      </c>
      <c r="O71" s="105" t="s">
        <v>11</v>
      </c>
      <c r="P71" s="105" t="s">
        <v>11</v>
      </c>
      <c r="Q71" s="27">
        <v>5.3999999999999999E-2</v>
      </c>
      <c r="R71" s="27">
        <v>5.5E-2</v>
      </c>
      <c r="S71" s="27">
        <v>5.5E-2</v>
      </c>
      <c r="T71" s="298">
        <v>5.5890500000000003E-2</v>
      </c>
      <c r="U71" s="298">
        <v>5.642875E-2</v>
      </c>
      <c r="V71" s="298">
        <v>5.5381E-2</v>
      </c>
      <c r="W71" s="298" vm="7">
        <v>5.755060025291861E-2</v>
      </c>
      <c r="X71" s="298" vm="31">
        <f>'Operating Data'!X161</f>
        <v>3.5718473739906303E-2</v>
      </c>
      <c r="Y71" s="298" vm="180">
        <v>3.6320997690456686E-2</v>
      </c>
      <c r="Z71" s="480" vm="336">
        <f t="shared" si="39"/>
        <v>3.7100000000022178E-2</v>
      </c>
      <c r="AA71" s="298"/>
      <c r="AB71" s="230"/>
      <c r="AC71" s="298" vm="281">
        <f>'Operating Data'!AC161</f>
        <v>3.7992706528367295E-2</v>
      </c>
      <c r="AD71" s="298" vm="314">
        <f>'Operating Data'!AD161</f>
        <v>3.6695717095276671E-2</v>
      </c>
      <c r="AE71" s="298" vm="270">
        <f>'Operating Data'!AE161</f>
        <v>3.6944774561916582E-2</v>
      </c>
      <c r="AF71" s="298" vm="336">
        <f>'Operating Data'!AF161</f>
        <v>3.7100000000022178E-2</v>
      </c>
      <c r="AG71" s="298" vm="510">
        <f>'Operating Data'!AG161</f>
        <v>3.7961874131008259E-2</v>
      </c>
      <c r="AH71" s="298" vm="600">
        <f>'Operating Data'!AH161</f>
        <v>3.6698435461344582E-2</v>
      </c>
      <c r="AI71" s="298"/>
      <c r="AJ71" s="298"/>
      <c r="AK71" s="230"/>
      <c r="AL71" s="230"/>
      <c r="AM71" s="230"/>
      <c r="AN71" s="230"/>
      <c r="AO71" s="230"/>
      <c r="AP71" s="230"/>
      <c r="AQ71" s="230"/>
      <c r="AR71" s="230"/>
      <c r="AS71" s="230"/>
      <c r="AT71" s="230"/>
      <c r="AU71" s="230"/>
      <c r="AV71" s="230"/>
      <c r="AW71" s="230"/>
      <c r="AX71" s="230"/>
      <c r="AY71" s="230"/>
      <c r="AZ71" s="230"/>
    </row>
    <row r="72" spans="1:16352" customFormat="1" ht="14.5" x14ac:dyDescent="0.35">
      <c r="B72" s="155" t="s">
        <v>128</v>
      </c>
      <c r="C72" s="105" t="s">
        <v>11</v>
      </c>
      <c r="D72" s="105" t="s">
        <v>11</v>
      </c>
      <c r="E72" s="105" t="s">
        <v>11</v>
      </c>
      <c r="F72" s="105" t="s">
        <v>11</v>
      </c>
      <c r="G72" s="105" t="s">
        <v>11</v>
      </c>
      <c r="H72" s="105" t="s">
        <v>11</v>
      </c>
      <c r="I72" s="105" t="s">
        <v>11</v>
      </c>
      <c r="J72" s="105" t="s">
        <v>11</v>
      </c>
      <c r="K72" s="105" t="s">
        <v>11</v>
      </c>
      <c r="L72" s="105" t="s">
        <v>11</v>
      </c>
      <c r="M72" s="105" t="s">
        <v>11</v>
      </c>
      <c r="N72" s="105" t="s">
        <v>11</v>
      </c>
      <c r="O72" s="105" t="s">
        <v>11</v>
      </c>
      <c r="P72" s="105" t="s">
        <v>11</v>
      </c>
      <c r="Q72" s="27">
        <v>3.5999999999999997E-2</v>
      </c>
      <c r="R72" s="27">
        <v>3.4000000000000002E-2</v>
      </c>
      <c r="S72" s="27">
        <v>3.2000000000000001E-2</v>
      </c>
      <c r="T72" s="298">
        <v>2.844143E-2</v>
      </c>
      <c r="U72" s="298">
        <v>2.4651559999999999E-2</v>
      </c>
      <c r="V72" s="298">
        <v>3.0315000000000002E-2</v>
      </c>
      <c r="W72" s="298" vm="9">
        <v>2.5365681577504677E-2</v>
      </c>
      <c r="X72" s="298" vm="32">
        <f>'Operating Data'!X162</f>
        <v>4.3348481148191176E-2</v>
      </c>
      <c r="Y72" s="298" vm="181">
        <v>3.5651838783012313E-2</v>
      </c>
      <c r="Z72" s="480" vm="333">
        <f t="shared" si="39"/>
        <v>3.2713648278099125E-2</v>
      </c>
      <c r="AA72" s="298"/>
      <c r="AB72" s="230"/>
      <c r="AC72" s="298" vm="282">
        <f>'Operating Data'!AC162</f>
        <v>3.3949841383640572E-2</v>
      </c>
      <c r="AD72" s="298" vm="746">
        <f>'Operating Data'!AD162</f>
        <v>3.4615183431467231E-2</v>
      </c>
      <c r="AE72" s="298" vm="269">
        <f>'Operating Data'!AE162</f>
        <v>3.3693557076242331E-2</v>
      </c>
      <c r="AF72" s="298" vm="333">
        <f>'Operating Data'!AF162</f>
        <v>3.2713648278099125E-2</v>
      </c>
      <c r="AG72" s="298" vm="512">
        <f>'Operating Data'!AG162</f>
        <v>3.6342578257482529E-2</v>
      </c>
      <c r="AH72" s="298" vm="601">
        <f>'Operating Data'!AH162</f>
        <v>3.7411602944327389E-2</v>
      </c>
      <c r="AI72" s="298"/>
      <c r="AJ72" s="298"/>
      <c r="AK72" s="230"/>
      <c r="AL72" s="230"/>
      <c r="AM72" s="230"/>
      <c r="AN72" s="230"/>
      <c r="AO72" s="230"/>
      <c r="AP72" s="230"/>
      <c r="AQ72" s="230"/>
      <c r="AR72" s="230"/>
      <c r="AS72" s="230"/>
      <c r="AT72" s="230"/>
      <c r="AU72" s="230"/>
      <c r="AV72" s="230"/>
      <c r="AW72" s="230"/>
      <c r="AX72" s="230"/>
      <c r="AY72" s="230"/>
      <c r="AZ72" s="230"/>
    </row>
    <row r="73" spans="1:16352" customFormat="1" ht="14.5" x14ac:dyDescent="0.35">
      <c r="B73" s="38" t="s">
        <v>129</v>
      </c>
      <c r="C73" s="105" t="s">
        <v>11</v>
      </c>
      <c r="D73" s="105" t="s">
        <v>11</v>
      </c>
      <c r="E73" s="105" t="s">
        <v>11</v>
      </c>
      <c r="F73" s="105" t="s">
        <v>11</v>
      </c>
      <c r="G73" s="105" t="s">
        <v>11</v>
      </c>
      <c r="H73" s="105" t="s">
        <v>11</v>
      </c>
      <c r="I73" s="105" t="s">
        <v>11</v>
      </c>
      <c r="J73" s="105" t="s">
        <v>11</v>
      </c>
      <c r="K73" s="105" t="s">
        <v>11</v>
      </c>
      <c r="L73" s="105" t="s">
        <v>11</v>
      </c>
      <c r="M73" s="105" t="s">
        <v>11</v>
      </c>
      <c r="N73" s="105" t="s">
        <v>11</v>
      </c>
      <c r="O73" s="105" t="s">
        <v>11</v>
      </c>
      <c r="P73" s="105" t="s">
        <v>11</v>
      </c>
      <c r="Q73" s="27">
        <v>0.13500000000000001</v>
      </c>
      <c r="R73" s="27">
        <v>0.13900000000000001</v>
      </c>
      <c r="S73" s="27">
        <v>0.13</v>
      </c>
      <c r="T73" s="298">
        <v>0.11935841999999999</v>
      </c>
      <c r="U73" s="298">
        <v>0.1245378</v>
      </c>
      <c r="V73" s="298">
        <v>0.13392199999999999</v>
      </c>
      <c r="W73" s="298">
        <v>0.12411351310377056</v>
      </c>
      <c r="X73" s="298">
        <f>'Operating Data'!X163</f>
        <v>0.11946419349546938</v>
      </c>
      <c r="Y73" s="298">
        <v>0.11834329642742686</v>
      </c>
      <c r="Z73" s="480">
        <f t="shared" si="39"/>
        <v>0.11404801632859378</v>
      </c>
      <c r="AA73" s="298"/>
      <c r="AB73" s="230"/>
      <c r="AC73" s="298">
        <f>'Operating Data'!AC163</f>
        <v>0.12130065466797545</v>
      </c>
      <c r="AD73" s="298">
        <f>'Operating Data'!AD163</f>
        <v>0.11853572419785849</v>
      </c>
      <c r="AE73" s="298">
        <f>'Operating Data'!AE163</f>
        <v>0.11567292244297323</v>
      </c>
      <c r="AF73" s="298">
        <f>'Operating Data'!AF163</f>
        <v>0.11404801632859378</v>
      </c>
      <c r="AG73" s="298">
        <f>'Operating Data'!AG163</f>
        <v>0.11931131937974788</v>
      </c>
      <c r="AH73" s="298">
        <f>'Operating Data'!AH163</f>
        <v>0.11141579828910213</v>
      </c>
      <c r="AI73" s="298"/>
      <c r="AJ73" s="298"/>
      <c r="AK73" s="230"/>
      <c r="AL73" s="230"/>
      <c r="AM73" s="230"/>
      <c r="AN73" s="230"/>
      <c r="AO73" s="230"/>
      <c r="AP73" s="230"/>
      <c r="AQ73" s="230"/>
      <c r="AR73" s="230"/>
      <c r="AS73" s="230"/>
      <c r="AT73" s="230"/>
      <c r="AU73" s="230"/>
      <c r="AV73" s="230"/>
      <c r="AW73" s="230"/>
      <c r="AX73" s="230"/>
      <c r="AY73" s="230"/>
      <c r="AZ73" s="230"/>
    </row>
    <row r="74" spans="1:16352" customFormat="1" ht="14.5" x14ac:dyDescent="0.35">
      <c r="B74" s="208" t="s">
        <v>127</v>
      </c>
      <c r="C74" s="105" t="s">
        <v>11</v>
      </c>
      <c r="D74" s="105" t="s">
        <v>11</v>
      </c>
      <c r="E74" s="105" t="s">
        <v>11</v>
      </c>
      <c r="F74" s="105" t="s">
        <v>11</v>
      </c>
      <c r="G74" s="105" t="s">
        <v>11</v>
      </c>
      <c r="H74" s="105" t="s">
        <v>11</v>
      </c>
      <c r="I74" s="105" t="s">
        <v>11</v>
      </c>
      <c r="J74" s="105" t="s">
        <v>11</v>
      </c>
      <c r="K74" s="105" t="s">
        <v>11</v>
      </c>
      <c r="L74" s="105" t="s">
        <v>11</v>
      </c>
      <c r="M74" s="105" t="s">
        <v>11</v>
      </c>
      <c r="N74" s="105" t="s">
        <v>11</v>
      </c>
      <c r="O74" s="105" t="s">
        <v>11</v>
      </c>
      <c r="P74" s="105" t="s">
        <v>11</v>
      </c>
      <c r="Q74" s="27">
        <v>8.2000000000000003E-2</v>
      </c>
      <c r="R74" s="27">
        <v>8.5999999999999993E-2</v>
      </c>
      <c r="S74" s="27">
        <v>8.3000000000000004E-2</v>
      </c>
      <c r="T74" s="298">
        <v>7.5310240000000001E-2</v>
      </c>
      <c r="U74" s="298">
        <v>7.858801E-2</v>
      </c>
      <c r="V74" s="298">
        <v>8.2380999999999996E-2</v>
      </c>
      <c r="W74" s="298" vm="34">
        <v>7.758802362040923E-2</v>
      </c>
      <c r="X74" s="298" vm="30">
        <f>'Operating Data'!X164</f>
        <v>6.9880999180956957E-2</v>
      </c>
      <c r="Y74" s="298" vm="180">
        <v>6.6678722221169828E-2</v>
      </c>
      <c r="Z74" s="480" vm="337">
        <f t="shared" si="39"/>
        <v>6.7400000000019861E-2</v>
      </c>
      <c r="AA74" s="298"/>
      <c r="AB74" s="230"/>
      <c r="AC74" s="298" vm="283">
        <f>'Operating Data'!AC164</f>
        <v>7.243625749346233E-2</v>
      </c>
      <c r="AD74" s="298" vm="747">
        <f>'Operating Data'!AD164</f>
        <v>6.9418318316410335E-2</v>
      </c>
      <c r="AE74" s="298" vm="266">
        <f>'Operating Data'!AE164</f>
        <v>6.7180559112090074E-2</v>
      </c>
      <c r="AF74" s="298" vm="337">
        <f>'Operating Data'!AF164</f>
        <v>6.7400000000019861E-2</v>
      </c>
      <c r="AG74" s="298" vm="515">
        <f>'Operating Data'!AG164</f>
        <v>6.942509662806931E-2</v>
      </c>
      <c r="AH74" s="298" vm="602">
        <f>'Operating Data'!AH164</f>
        <v>6.7996071030418659E-2</v>
      </c>
      <c r="AI74" s="298"/>
      <c r="AJ74" s="298"/>
      <c r="AK74" s="230"/>
      <c r="AL74" s="230"/>
      <c r="AM74" s="230"/>
      <c r="AN74" s="230"/>
      <c r="AO74" s="230"/>
      <c r="AP74" s="230"/>
      <c r="AQ74" s="230"/>
      <c r="AR74" s="230"/>
      <c r="AS74" s="230"/>
      <c r="AT74" s="230"/>
      <c r="AU74" s="230"/>
      <c r="AV74" s="230"/>
      <c r="AW74" s="230"/>
      <c r="AX74" s="230"/>
      <c r="AY74" s="230"/>
      <c r="AZ74" s="230"/>
    </row>
    <row r="75" spans="1:16352" customFormat="1" ht="14.5" x14ac:dyDescent="0.35">
      <c r="B75" s="208" t="s">
        <v>128</v>
      </c>
      <c r="C75" s="105" t="s">
        <v>11</v>
      </c>
      <c r="D75" s="105" t="s">
        <v>11</v>
      </c>
      <c r="E75" s="105" t="s">
        <v>11</v>
      </c>
      <c r="F75" s="105" t="s">
        <v>11</v>
      </c>
      <c r="G75" s="105" t="s">
        <v>11</v>
      </c>
      <c r="H75" s="105" t="s">
        <v>11</v>
      </c>
      <c r="I75" s="105" t="s">
        <v>11</v>
      </c>
      <c r="J75" s="105" t="s">
        <v>11</v>
      </c>
      <c r="K75" s="105" t="s">
        <v>11</v>
      </c>
      <c r="L75" s="105" t="s">
        <v>11</v>
      </c>
      <c r="M75" s="105" t="s">
        <v>11</v>
      </c>
      <c r="N75" s="105" t="s">
        <v>11</v>
      </c>
      <c r="O75" s="105" t="s">
        <v>11</v>
      </c>
      <c r="P75" s="105" t="s">
        <v>11</v>
      </c>
      <c r="Q75" s="27">
        <v>5.2999999999999999E-2</v>
      </c>
      <c r="R75" s="27">
        <v>5.2999999999999999E-2</v>
      </c>
      <c r="S75" s="27">
        <v>4.7E-2</v>
      </c>
      <c r="T75" s="298">
        <v>4.4048179999999999E-2</v>
      </c>
      <c r="U75" s="298">
        <v>4.5949789999999997E-2</v>
      </c>
      <c r="V75" s="298">
        <v>5.1540999999999997E-2</v>
      </c>
      <c r="W75" s="298" vm="9">
        <v>4.6525489483361319E-2</v>
      </c>
      <c r="X75" s="298" vm="48">
        <f>'Operating Data'!X165</f>
        <v>4.9583194314512427E-2</v>
      </c>
      <c r="Y75" s="298" vm="183">
        <v>5.1664574206257037E-2</v>
      </c>
      <c r="Z75" s="480" vm="338">
        <f t="shared" si="39"/>
        <v>4.6648016328573919E-2</v>
      </c>
      <c r="AA75" s="298"/>
      <c r="AB75" s="230"/>
      <c r="AC75" s="298" vm="284">
        <f>'Operating Data'!AC165</f>
        <v>4.8864397174513116E-2</v>
      </c>
      <c r="AD75" s="298" vm="315">
        <f>'Operating Data'!AD165</f>
        <v>4.9117405881448147E-2</v>
      </c>
      <c r="AE75" s="298" vm="271">
        <f>'Operating Data'!AE165</f>
        <v>4.8492363330883144E-2</v>
      </c>
      <c r="AF75" s="298" vm="338">
        <f>'Operating Data'!AF165</f>
        <v>4.6648016328573919E-2</v>
      </c>
      <c r="AG75" s="298" vm="511">
        <f>'Operating Data'!AG165</f>
        <v>4.9886222751678574E-2</v>
      </c>
      <c r="AH75" s="298" vm="603">
        <f>'Operating Data'!AH165</f>
        <v>4.3419727258683469E-2</v>
      </c>
      <c r="AI75" s="298"/>
      <c r="AJ75" s="298"/>
      <c r="AK75" s="230"/>
      <c r="AL75" s="230"/>
      <c r="AM75" s="230"/>
      <c r="AN75" s="230"/>
      <c r="AO75" s="230"/>
      <c r="AP75" s="230"/>
      <c r="AQ75" s="230"/>
      <c r="AR75" s="230"/>
      <c r="AS75" s="230"/>
      <c r="AT75" s="230"/>
      <c r="AU75" s="230"/>
      <c r="AV75" s="230"/>
      <c r="AW75" s="230"/>
      <c r="AX75" s="230"/>
      <c r="AY75" s="230"/>
      <c r="AZ75" s="230"/>
    </row>
    <row r="76" spans="1:16352" s="78" customFormat="1" ht="15" customHeight="1" x14ac:dyDescent="0.35">
      <c r="B76" s="45"/>
      <c r="C76" s="45"/>
      <c r="D76" s="45"/>
      <c r="E76" s="45"/>
      <c r="F76" s="45"/>
      <c r="G76" s="45"/>
      <c r="H76" s="45"/>
      <c r="I76" s="45"/>
      <c r="J76" s="45"/>
      <c r="K76" s="45"/>
      <c r="L76" s="45"/>
      <c r="M76" s="45"/>
      <c r="N76" s="45"/>
      <c r="O76" s="45"/>
      <c r="P76" s="45"/>
      <c r="Q76" s="45"/>
      <c r="R76" s="45"/>
      <c r="S76" s="45"/>
      <c r="T76" s="298"/>
      <c r="U76" s="298"/>
      <c r="V76" s="298"/>
      <c r="W76" s="298"/>
      <c r="X76" s="298"/>
      <c r="Y76" s="298"/>
      <c r="Z76" s="480"/>
      <c r="AA76" s="298"/>
      <c r="AB76" s="230"/>
      <c r="AC76" s="298"/>
      <c r="AD76" s="298"/>
      <c r="AE76" s="298"/>
      <c r="AF76" s="298"/>
      <c r="AG76" s="298"/>
      <c r="AH76" s="298"/>
      <c r="AI76" s="298"/>
      <c r="AJ76" s="298"/>
      <c r="AK76" s="230"/>
      <c r="AL76" s="298"/>
      <c r="AM76" s="355"/>
      <c r="AN76" s="355"/>
      <c r="AO76" s="355"/>
      <c r="AP76" s="355"/>
      <c r="AQ76" s="355"/>
      <c r="AR76" s="355"/>
      <c r="AS76" s="355"/>
      <c r="AT76" s="230"/>
      <c r="AU76" s="230"/>
      <c r="AV76" s="230"/>
      <c r="AW76" s="230"/>
      <c r="AX76" s="230"/>
      <c r="AY76" s="230"/>
      <c r="AZ76" s="230"/>
      <c r="BA76"/>
    </row>
    <row r="77" spans="1:16352" s="78" customFormat="1" ht="15" customHeight="1" x14ac:dyDescent="0.35">
      <c r="B77" s="34" t="s">
        <v>130</v>
      </c>
      <c r="C77" s="34"/>
      <c r="D77" s="34"/>
      <c r="E77" s="34"/>
      <c r="F77" s="34"/>
      <c r="G77" s="34"/>
      <c r="H77" s="34"/>
      <c r="I77" s="34"/>
      <c r="J77" s="34"/>
      <c r="K77" s="34"/>
      <c r="L77" s="34"/>
      <c r="M77" s="34"/>
      <c r="N77" s="34"/>
      <c r="O77" s="34"/>
      <c r="P77" s="34"/>
      <c r="Q77" s="34"/>
      <c r="R77" s="34"/>
      <c r="S77" s="34"/>
      <c r="T77" s="298"/>
      <c r="U77" s="298"/>
      <c r="V77" s="298"/>
      <c r="W77" s="298"/>
      <c r="X77" s="298"/>
      <c r="Y77" s="298"/>
      <c r="Z77" s="480"/>
      <c r="AA77" s="298"/>
      <c r="AB77" s="230"/>
      <c r="AC77" s="298"/>
      <c r="AD77" s="298"/>
      <c r="AE77" s="298"/>
      <c r="AF77" s="298"/>
      <c r="AG77" s="298"/>
      <c r="AH77" s="298"/>
      <c r="AI77" s="298"/>
      <c r="AJ77" s="298"/>
      <c r="AK77" s="230"/>
      <c r="AL77" s="298"/>
      <c r="AM77" s="355"/>
      <c r="AN77" s="355"/>
      <c r="AO77" s="355"/>
      <c r="AP77" s="355"/>
      <c r="AQ77" s="355"/>
      <c r="AR77" s="355"/>
      <c r="AS77" s="355"/>
      <c r="AT77" s="230"/>
      <c r="AU77" s="230"/>
      <c r="AV77" s="230"/>
      <c r="AW77" s="230"/>
      <c r="AX77" s="230"/>
      <c r="AY77" s="230"/>
      <c r="AZ77" s="230"/>
      <c r="BA77"/>
    </row>
    <row r="78" spans="1:16352" s="78" customFormat="1" ht="15" customHeight="1" x14ac:dyDescent="0.35">
      <c r="B78" s="161" t="s">
        <v>70</v>
      </c>
      <c r="C78" s="161"/>
      <c r="D78" s="161"/>
      <c r="E78" s="161"/>
      <c r="F78" s="161"/>
      <c r="G78" s="161"/>
      <c r="H78" s="161"/>
      <c r="I78" s="161"/>
      <c r="J78" s="161"/>
      <c r="K78" s="161"/>
      <c r="L78" s="161"/>
      <c r="M78" s="161"/>
      <c r="N78" s="161"/>
      <c r="O78" s="161"/>
      <c r="P78" s="161"/>
      <c r="Q78" s="161"/>
      <c r="R78" s="161"/>
      <c r="S78" s="161"/>
      <c r="T78" s="297" t="s">
        <v>11</v>
      </c>
      <c r="U78" s="298">
        <v>0.44067396063479503</v>
      </c>
      <c r="V78" s="298">
        <v>0.50110527961179119</v>
      </c>
      <c r="W78" s="298">
        <v>0.58372286945025675</v>
      </c>
      <c r="X78" s="298">
        <f>'Operating Data'!X168</f>
        <v>0.5794447180992538</v>
      </c>
      <c r="Y78" s="298">
        <v>0.65457420919841192</v>
      </c>
      <c r="Z78" s="480">
        <f>AF78</f>
        <v>0.74985347397427271</v>
      </c>
      <c r="AA78" s="298"/>
      <c r="AB78" s="230"/>
      <c r="AC78" s="298">
        <f>'Operating Data'!AC168</f>
        <v>0.69666508236752023</v>
      </c>
      <c r="AD78" s="298">
        <f>'Operating Data'!AD168</f>
        <v>0.73358154675427434</v>
      </c>
      <c r="AE78" s="298">
        <f>'Operating Data'!AE168</f>
        <v>0.74980388613735971</v>
      </c>
      <c r="AF78" s="298">
        <f>'Operating Data'!AF168</f>
        <v>0.74985347397427271</v>
      </c>
      <c r="AG78" s="298">
        <f>'Operating Data'!AG168</f>
        <v>1</v>
      </c>
      <c r="AH78" s="298">
        <f>'Operating Data'!AH168</f>
        <v>1</v>
      </c>
      <c r="AI78" s="298"/>
      <c r="AJ78" s="298"/>
      <c r="AK78" s="230"/>
      <c r="AL78" s="298"/>
      <c r="AM78" s="362"/>
      <c r="AN78" s="362"/>
      <c r="AO78" s="362"/>
      <c r="AP78" s="362"/>
      <c r="AQ78" s="362"/>
      <c r="AR78" s="362"/>
      <c r="AS78" s="362"/>
      <c r="AT78" s="230"/>
      <c r="AU78" s="230"/>
      <c r="AV78" s="230"/>
      <c r="AW78" s="230"/>
      <c r="AX78" s="230"/>
      <c r="AY78" s="230"/>
      <c r="AZ78" s="230"/>
      <c r="BA78"/>
    </row>
    <row r="79" spans="1:16352" s="78" customFormat="1" ht="15" customHeight="1" x14ac:dyDescent="0.35">
      <c r="B79" s="9" t="s">
        <v>75</v>
      </c>
      <c r="C79" s="9"/>
      <c r="D79" s="9"/>
      <c r="E79" s="9"/>
      <c r="F79" s="9"/>
      <c r="G79" s="9"/>
      <c r="H79" s="9"/>
      <c r="I79" s="9"/>
      <c r="J79" s="9"/>
      <c r="K79" s="9"/>
      <c r="L79" s="9"/>
      <c r="M79" s="9"/>
      <c r="N79" s="9"/>
      <c r="O79" s="9"/>
      <c r="P79" s="9"/>
      <c r="Q79" s="9"/>
      <c r="R79" s="9"/>
      <c r="S79" s="9"/>
      <c r="T79" s="297" t="s">
        <v>11</v>
      </c>
      <c r="U79" s="298">
        <v>0.99529833728858252</v>
      </c>
      <c r="V79" s="298">
        <v>0.50110527961179119</v>
      </c>
      <c r="W79" s="298">
        <v>0.99153639018161288</v>
      </c>
      <c r="X79" s="298">
        <f>'Operating Data'!X169</f>
        <v>0.73413515646934313</v>
      </c>
      <c r="Y79" s="298">
        <v>0.71073862887429418</v>
      </c>
      <c r="Z79" s="480">
        <f>AF79</f>
        <v>0.61965573961584786</v>
      </c>
      <c r="AA79" s="298"/>
      <c r="AB79" s="230"/>
      <c r="AC79" s="298">
        <f>'Operating Data'!AC169</f>
        <v>0.65778273559238198</v>
      </c>
      <c r="AD79" s="298">
        <f>'Operating Data'!AD169</f>
        <v>0.61973684912887683</v>
      </c>
      <c r="AE79" s="298">
        <f>'Operating Data'!AE169</f>
        <v>0.60497338050990379</v>
      </c>
      <c r="AF79" s="298">
        <f>'Operating Data'!AF169</f>
        <v>0.61965573961584786</v>
      </c>
      <c r="AG79" s="298">
        <f>'Operating Data'!AG169</f>
        <v>0.78410245984956295</v>
      </c>
      <c r="AH79" s="298">
        <f>'Operating Data'!AH169</f>
        <v>0.80482963943102881</v>
      </c>
      <c r="AI79" s="298"/>
      <c r="AJ79" s="298"/>
      <c r="AK79" s="230"/>
      <c r="AL79" s="298"/>
      <c r="AM79" s="362"/>
      <c r="AN79" s="362"/>
      <c r="AO79" s="362"/>
      <c r="AP79" s="362"/>
      <c r="AQ79" s="362"/>
      <c r="AR79" s="362"/>
      <c r="AS79" s="362"/>
      <c r="AT79" s="230"/>
      <c r="AU79" s="230"/>
      <c r="AV79" s="230"/>
      <c r="AW79" s="230"/>
      <c r="AX79" s="230"/>
      <c r="AY79" s="230"/>
      <c r="AZ79" s="230"/>
      <c r="BA79"/>
    </row>
    <row r="80" spans="1:16352" s="78" customFormat="1" ht="15" customHeight="1" x14ac:dyDescent="0.35">
      <c r="B80"/>
      <c r="C80"/>
      <c r="D80"/>
      <c r="E80"/>
      <c r="F80"/>
      <c r="G80"/>
      <c r="H80"/>
      <c r="I80"/>
      <c r="J80"/>
      <c r="K80"/>
      <c r="L80"/>
      <c r="M80"/>
      <c r="N80"/>
      <c r="O80"/>
      <c r="P80"/>
      <c r="Q80"/>
      <c r="R80"/>
      <c r="S80"/>
      <c r="T80" s="298"/>
      <c r="U80" s="298"/>
      <c r="V80" s="298"/>
      <c r="W80" s="298"/>
      <c r="X80" s="298"/>
      <c r="Y80" s="298"/>
      <c r="Z80" s="480"/>
      <c r="AA80" s="298"/>
      <c r="AB80" s="230"/>
      <c r="AC80" s="298"/>
      <c r="AD80" s="298"/>
      <c r="AE80" s="298"/>
      <c r="AF80" s="298"/>
      <c r="AG80" s="298"/>
      <c r="AH80" s="298"/>
      <c r="AI80" s="298"/>
      <c r="AJ80" s="298"/>
      <c r="AK80" s="230"/>
      <c r="AL80" s="298"/>
      <c r="AM80" s="355"/>
      <c r="AN80" s="355"/>
      <c r="AO80" s="355"/>
      <c r="AP80" s="355"/>
      <c r="AQ80" s="355"/>
      <c r="AR80" s="355"/>
      <c r="AS80" s="355"/>
      <c r="AT80" s="230"/>
      <c r="AU80" s="230"/>
      <c r="AV80" s="230"/>
      <c r="AW80" s="230"/>
      <c r="AX80" s="230"/>
      <c r="AY80" s="230"/>
      <c r="AZ80" s="230"/>
      <c r="BA80"/>
    </row>
    <row r="81" spans="1:16352" s="78" customFormat="1" ht="15" customHeight="1" x14ac:dyDescent="0.35">
      <c r="B81" s="48" t="s">
        <v>131</v>
      </c>
      <c r="C81" s="48"/>
      <c r="D81" s="48"/>
      <c r="E81" s="48"/>
      <c r="F81" s="48"/>
      <c r="G81" s="48"/>
      <c r="H81" s="48"/>
      <c r="I81" s="48"/>
      <c r="J81" s="48"/>
      <c r="K81" s="48"/>
      <c r="L81" s="48"/>
      <c r="M81" s="48"/>
      <c r="N81" s="48"/>
      <c r="O81" s="48"/>
      <c r="P81" s="48"/>
      <c r="Q81" s="48"/>
      <c r="R81" s="48"/>
      <c r="S81" s="48"/>
      <c r="T81" s="298"/>
      <c r="U81" s="298"/>
      <c r="V81" s="352"/>
      <c r="W81" s="298"/>
      <c r="X81" s="298"/>
      <c r="Y81" s="298"/>
      <c r="Z81" s="480"/>
      <c r="AA81" s="298"/>
      <c r="AB81" s="230"/>
      <c r="AC81" s="298"/>
      <c r="AD81" s="298"/>
      <c r="AE81" s="298"/>
      <c r="AF81" s="298"/>
      <c r="AG81" s="298"/>
      <c r="AH81" s="298"/>
      <c r="AI81" s="298"/>
      <c r="AJ81" s="298"/>
      <c r="AK81" s="230"/>
      <c r="AL81" s="298"/>
      <c r="AM81" s="355"/>
      <c r="AN81" s="355"/>
      <c r="AO81" s="355"/>
      <c r="AP81" s="355"/>
      <c r="AQ81" s="355"/>
      <c r="AR81" s="355"/>
      <c r="AS81" s="355"/>
      <c r="AT81" s="230"/>
      <c r="AU81" s="230"/>
      <c r="AV81" s="230"/>
      <c r="AW81" s="230"/>
      <c r="AX81" s="230"/>
      <c r="AY81" s="230"/>
      <c r="AZ81" s="230"/>
      <c r="BA81"/>
    </row>
    <row r="82" spans="1:16352" s="78" customFormat="1" ht="15" customHeight="1" x14ac:dyDescent="0.35">
      <c r="B82" s="159" t="s">
        <v>70</v>
      </c>
      <c r="C82" s="159"/>
      <c r="D82" s="159"/>
      <c r="E82" s="159"/>
      <c r="F82" s="159"/>
      <c r="G82" s="159"/>
      <c r="H82" s="159"/>
      <c r="I82" s="159"/>
      <c r="J82" s="159"/>
      <c r="K82" s="159"/>
      <c r="L82" s="159"/>
      <c r="M82" s="159"/>
      <c r="N82" s="159"/>
      <c r="O82" s="159"/>
      <c r="P82" s="159"/>
      <c r="Q82" s="159"/>
      <c r="R82" s="159"/>
      <c r="S82" s="159"/>
      <c r="T82" s="374">
        <v>0.69</v>
      </c>
      <c r="U82" s="374">
        <v>0.72888082245845032</v>
      </c>
      <c r="V82" s="374">
        <v>0.74532180354008692</v>
      </c>
      <c r="W82" s="374">
        <v>0.76559596362231641</v>
      </c>
      <c r="X82" s="374">
        <f>'Operating Data'!X172</f>
        <v>0.82881341452432422</v>
      </c>
      <c r="Y82" s="374">
        <v>0.88133662993928941</v>
      </c>
      <c r="Z82" s="480">
        <f>AF82</f>
        <v>0.95472072371995986</v>
      </c>
      <c r="AA82" s="374"/>
      <c r="AB82" s="374"/>
      <c r="AC82" s="374">
        <f>'Operating Data'!AC172</f>
        <v>0.92237302121335119</v>
      </c>
      <c r="AD82" s="374">
        <f>'Operating Data'!AD172</f>
        <v>0.93527696114054637</v>
      </c>
      <c r="AE82" s="374">
        <f>'Operating Data'!AE172</f>
        <v>0.94445656054532179</v>
      </c>
      <c r="AF82" s="374">
        <f>'Operating Data'!AF172</f>
        <v>0.95472072371995986</v>
      </c>
      <c r="AG82" s="374">
        <f>'Operating Data'!AG172</f>
        <v>0.97911430379790576</v>
      </c>
      <c r="AH82" s="374">
        <f>'Operating Data'!AH172</f>
        <v>0.97911430379790576</v>
      </c>
      <c r="AI82" s="374"/>
      <c r="AJ82" s="374"/>
      <c r="AK82" s="230"/>
      <c r="AL82" s="374"/>
      <c r="AM82" s="362"/>
      <c r="AN82" s="362"/>
      <c r="AO82" s="362"/>
      <c r="AP82" s="362"/>
      <c r="AQ82" s="362"/>
      <c r="AR82" s="362"/>
      <c r="AS82" s="362"/>
      <c r="AT82" s="230"/>
      <c r="AU82" s="230"/>
      <c r="AV82" s="230"/>
      <c r="AW82" s="230"/>
      <c r="AX82" s="230"/>
      <c r="AY82" s="230"/>
      <c r="AZ82" s="230"/>
      <c r="BA82"/>
    </row>
    <row r="83" spans="1:16352" s="78" customFormat="1" ht="15" customHeight="1" x14ac:dyDescent="0.35">
      <c r="B83" s="160" t="s">
        <v>75</v>
      </c>
      <c r="C83" s="160"/>
      <c r="D83" s="160"/>
      <c r="E83" s="160"/>
      <c r="F83" s="160"/>
      <c r="G83" s="160"/>
      <c r="H83" s="160"/>
      <c r="I83" s="160"/>
      <c r="J83" s="160"/>
      <c r="K83" s="160"/>
      <c r="L83" s="160"/>
      <c r="M83" s="160"/>
      <c r="N83" s="160"/>
      <c r="O83" s="160"/>
      <c r="P83" s="160"/>
      <c r="Q83" s="160"/>
      <c r="R83" s="160"/>
      <c r="S83" s="160"/>
      <c r="T83" s="374" t="s">
        <v>336</v>
      </c>
      <c r="U83" s="374">
        <v>1</v>
      </c>
      <c r="V83" s="374">
        <v>1</v>
      </c>
      <c r="W83" s="374">
        <v>0.99351652194183804</v>
      </c>
      <c r="X83" s="374">
        <f>'Operating Data'!X173</f>
        <v>0.99720568476016735</v>
      </c>
      <c r="Y83" s="374">
        <v>0.99388022345734572</v>
      </c>
      <c r="Z83" s="480">
        <f>AF83</f>
        <v>0.99302775486344241</v>
      </c>
      <c r="AA83" s="374"/>
      <c r="AB83" s="374"/>
      <c r="AC83" s="374">
        <f>'Operating Data'!AC173</f>
        <v>0.99440449963656707</v>
      </c>
      <c r="AD83" s="374">
        <f>'Operating Data'!AD173</f>
        <v>0.9944153949516491</v>
      </c>
      <c r="AE83" s="374">
        <f>'Operating Data'!AE173</f>
        <v>0.99352988353853566</v>
      </c>
      <c r="AF83" s="374">
        <f>'Operating Data'!AF173</f>
        <v>0.99302775486344241</v>
      </c>
      <c r="AG83" s="374">
        <f>'Operating Data'!AG173</f>
        <v>0.99740683389797635</v>
      </c>
      <c r="AH83" s="374">
        <f>'Operating Data'!AH173</f>
        <v>0.98962084630360891</v>
      </c>
      <c r="AI83" s="374"/>
      <c r="AJ83" s="374"/>
      <c r="AK83" s="230"/>
      <c r="AL83" s="374"/>
      <c r="AM83" s="362"/>
      <c r="AN83" s="362"/>
      <c r="AO83" s="362"/>
      <c r="AP83" s="362"/>
      <c r="AQ83" s="362"/>
      <c r="AR83" s="362"/>
      <c r="AS83" s="362"/>
      <c r="AT83" s="230"/>
      <c r="AU83" s="230"/>
      <c r="AV83" s="230"/>
      <c r="AW83" s="230"/>
      <c r="AX83" s="230"/>
      <c r="AY83" s="230"/>
      <c r="AZ83" s="230"/>
      <c r="BA83"/>
    </row>
    <row r="84" spans="1:16352" s="78" customFormat="1" ht="15" customHeight="1" x14ac:dyDescent="0.35">
      <c r="B84" s="46"/>
      <c r="C84" s="46"/>
      <c r="D84" s="46"/>
      <c r="E84" s="46"/>
      <c r="F84" s="46"/>
      <c r="G84" s="46"/>
      <c r="H84" s="46"/>
      <c r="I84" s="46"/>
      <c r="J84" s="46"/>
      <c r="K84" s="46"/>
      <c r="L84" s="46"/>
      <c r="M84" s="46"/>
      <c r="N84" s="46"/>
      <c r="O84" s="46"/>
      <c r="P84" s="46"/>
      <c r="Q84" s="46"/>
      <c r="R84" s="46"/>
      <c r="S84" s="46"/>
      <c r="T84" s="375"/>
      <c r="U84" s="376"/>
      <c r="V84" s="298"/>
      <c r="W84" s="230"/>
      <c r="X84" s="230"/>
      <c r="Y84" s="230"/>
      <c r="Z84" s="230"/>
      <c r="AA84" s="230"/>
      <c r="AB84" s="230"/>
      <c r="AC84" s="230"/>
      <c r="AD84" s="230"/>
      <c r="AE84" s="230"/>
      <c r="AF84" s="230"/>
      <c r="AG84" s="230"/>
      <c r="AH84" s="230"/>
      <c r="AI84" s="230"/>
      <c r="AJ84" s="230"/>
      <c r="AK84" s="230"/>
      <c r="AL84" s="230"/>
      <c r="AM84" s="355"/>
      <c r="AN84" s="355"/>
      <c r="AO84" s="355"/>
      <c r="AP84" s="355"/>
      <c r="AQ84" s="355"/>
      <c r="AR84" s="355"/>
      <c r="AS84" s="355"/>
      <c r="AT84" s="230"/>
      <c r="AU84" s="230"/>
      <c r="AV84" s="230"/>
      <c r="AW84" s="230"/>
      <c r="AX84" s="230"/>
      <c r="AY84" s="230"/>
      <c r="AZ84" s="230"/>
      <c r="BA84"/>
    </row>
    <row r="85" spans="1:16352" s="78" customFormat="1" ht="15" customHeight="1" x14ac:dyDescent="0.35">
      <c r="B85" s="48" t="s">
        <v>132</v>
      </c>
      <c r="C85" s="48"/>
      <c r="D85" s="48"/>
      <c r="E85" s="48"/>
      <c r="F85" s="48"/>
      <c r="G85" s="48"/>
      <c r="H85" s="48"/>
      <c r="I85" s="48"/>
      <c r="J85" s="48"/>
      <c r="K85" s="48"/>
      <c r="L85" s="48"/>
      <c r="M85" s="48"/>
      <c r="N85" s="48"/>
      <c r="O85" s="48"/>
      <c r="P85" s="48"/>
      <c r="Q85" s="48"/>
      <c r="R85" s="48"/>
      <c r="S85" s="48"/>
      <c r="T85" s="268">
        <v>80426.109289778804</v>
      </c>
      <c r="U85" s="268">
        <v>79519.276591323229</v>
      </c>
      <c r="V85" s="268">
        <v>76123</v>
      </c>
      <c r="W85" s="268">
        <v>84884.639525828999</v>
      </c>
      <c r="X85" s="268">
        <f>'Operating Data'!X190</f>
        <v>85271.677093653008</v>
      </c>
      <c r="Y85" s="481">
        <v>86437.852073695016</v>
      </c>
      <c r="Z85" s="481">
        <f>+AF85</f>
        <v>89630.840610437008</v>
      </c>
      <c r="AA85" s="268"/>
      <c r="AB85" s="268"/>
      <c r="AC85" s="481">
        <f>'Operating Data'!AC190</f>
        <v>22929.541496014001</v>
      </c>
      <c r="AD85" s="481">
        <f>'Operating Data'!AD190</f>
        <v>44690.843228789003</v>
      </c>
      <c r="AE85" s="481">
        <f>'Operating Data'!AE190</f>
        <v>66847.236314951006</v>
      </c>
      <c r="AF85" s="481">
        <f>'Operating Data'!AF190</f>
        <v>89630.840610437008</v>
      </c>
      <c r="AG85" s="481">
        <f>'Operating Data'!AG190</f>
        <v>23969.341179643998</v>
      </c>
      <c r="AH85" s="481">
        <f>'Operating Data'!AH190</f>
        <v>45827.053102329999</v>
      </c>
      <c r="AI85" s="481"/>
      <c r="AJ85" s="481"/>
      <c r="AK85" s="355"/>
      <c r="AL85" s="268">
        <f t="shared" ref="AL85:AL92" si="40">AC85</f>
        <v>22929.541496014001</v>
      </c>
      <c r="AM85" s="268">
        <f>AD85-AC85</f>
        <v>21761.301732775002</v>
      </c>
      <c r="AN85" s="268">
        <f>AE85-AD85</f>
        <v>22156.393086162003</v>
      </c>
      <c r="AO85" s="268">
        <f>AF85-AE85</f>
        <v>22783.604295486002</v>
      </c>
      <c r="AP85" s="268">
        <f t="shared" ref="AP85:AP92" si="41">AG85</f>
        <v>23969.341179643998</v>
      </c>
      <c r="AQ85" s="268">
        <f>AH85-AG85</f>
        <v>21857.711922686001</v>
      </c>
      <c r="AR85" s="268"/>
      <c r="AS85" s="268"/>
      <c r="AT85" s="355"/>
      <c r="AU85" s="355"/>
      <c r="AV85" s="355"/>
      <c r="AW85" s="355"/>
      <c r="AX85" s="355"/>
      <c r="AY85" s="355"/>
      <c r="AZ85" s="355"/>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c r="XDW85" s="50"/>
      <c r="XDX85" s="50"/>
    </row>
    <row r="86" spans="1:16352" s="78" customFormat="1" ht="15" customHeight="1" x14ac:dyDescent="0.35">
      <c r="B86" s="156" t="s">
        <v>123</v>
      </c>
      <c r="C86" s="156"/>
      <c r="D86" s="156"/>
      <c r="E86" s="156"/>
      <c r="F86" s="156"/>
      <c r="G86" s="156"/>
      <c r="H86" s="156"/>
      <c r="I86" s="156"/>
      <c r="J86" s="156"/>
      <c r="K86" s="156"/>
      <c r="L86" s="156"/>
      <c r="M86" s="156"/>
      <c r="N86" s="156"/>
      <c r="O86" s="156"/>
      <c r="P86" s="156"/>
      <c r="Q86" s="156"/>
      <c r="R86" s="156"/>
      <c r="S86" s="156"/>
      <c r="T86" s="368" t="s">
        <v>11</v>
      </c>
      <c r="U86" s="368">
        <f t="shared" ref="U86:Z86" si="42">IFERROR(IF(OR(U85/T85-1&gt;2,U85/T85-1&lt;-0.95),"-",U85/T85-1),"-")</f>
        <v>-1.1275352077373513E-2</v>
      </c>
      <c r="V86" s="369">
        <f t="shared" si="42"/>
        <v>-4.2710104227656087E-2</v>
      </c>
      <c r="W86" s="370">
        <f t="shared" si="42"/>
        <v>0.11509845284380549</v>
      </c>
      <c r="X86" s="370">
        <f t="shared" si="42"/>
        <v>4.5595713192165821E-3</v>
      </c>
      <c r="Y86" s="482">
        <f t="shared" si="42"/>
        <v>1.3675994419122484E-2</v>
      </c>
      <c r="Z86" s="482">
        <f t="shared" si="42"/>
        <v>3.6939702458359536E-2</v>
      </c>
      <c r="AA86" s="370"/>
      <c r="AB86" s="230"/>
      <c r="AC86" s="482" t="s">
        <v>11</v>
      </c>
      <c r="AD86" s="482" t="s">
        <v>11</v>
      </c>
      <c r="AE86" s="482" t="s">
        <v>11</v>
      </c>
      <c r="AF86" s="482" t="s">
        <v>11</v>
      </c>
      <c r="AG86" s="482">
        <f>IFERROR(IF(OR(AG85/AC85-1&gt;2,AG85/AC85-1&lt;-0.95),"-",AG85/AC85-1),"-")</f>
        <v>4.5347600335172489E-2</v>
      </c>
      <c r="AH86" s="482">
        <f>IFERROR(IF(OR(AH85/AD85-1&gt;2,AH85/AD85-1&lt;-0.95),"-",AH85/AD85-1),"-")</f>
        <v>2.5423773450062637E-2</v>
      </c>
      <c r="AI86" s="482"/>
      <c r="AJ86" s="482"/>
      <c r="AK86" s="230"/>
      <c r="AL86" s="370" t="str">
        <f t="shared" si="40"/>
        <v>-</v>
      </c>
      <c r="AM86" s="370" t="str">
        <f>AD86</f>
        <v>-</v>
      </c>
      <c r="AN86" s="370" t="str">
        <f>AE86</f>
        <v>-</v>
      </c>
      <c r="AO86" s="370" t="str">
        <f>AF86</f>
        <v>-</v>
      </c>
      <c r="AP86" s="370">
        <f t="shared" si="41"/>
        <v>4.5347600335172489E-2</v>
      </c>
      <c r="AQ86" s="387">
        <f>AQ85/AM85-1</f>
        <v>4.4303503115254994E-3</v>
      </c>
      <c r="AR86" s="370"/>
      <c r="AS86" s="370"/>
      <c r="AT86" s="230"/>
      <c r="AU86" s="230"/>
      <c r="AV86" s="230"/>
      <c r="AW86" s="230"/>
      <c r="AX86" s="230"/>
      <c r="AY86" s="230"/>
      <c r="AZ86" s="230"/>
      <c r="BA86"/>
    </row>
    <row r="87" spans="1:16352" s="78" customFormat="1" ht="15" customHeight="1" x14ac:dyDescent="0.35">
      <c r="A87" s="50"/>
      <c r="B87" s="159" t="s">
        <v>70</v>
      </c>
      <c r="C87" s="159"/>
      <c r="D87" s="159"/>
      <c r="E87" s="159"/>
      <c r="F87" s="159"/>
      <c r="G87" s="159"/>
      <c r="H87" s="159"/>
      <c r="I87" s="159"/>
      <c r="J87" s="159"/>
      <c r="K87" s="159"/>
      <c r="L87" s="159"/>
      <c r="M87" s="159"/>
      <c r="N87" s="159"/>
      <c r="O87" s="159"/>
      <c r="P87" s="159"/>
      <c r="Q87" s="159"/>
      <c r="R87" s="159"/>
      <c r="S87" s="159"/>
      <c r="T87" s="377">
        <v>46058.884367194987</v>
      </c>
      <c r="U87" s="377">
        <v>45666.473784279187</v>
      </c>
      <c r="V87" s="377">
        <v>44142.807206436002</v>
      </c>
      <c r="W87" s="377">
        <v>44752.004502915996</v>
      </c>
      <c r="X87" s="377">
        <f>'Operating Data'!X176</f>
        <v>45494.451231786996</v>
      </c>
      <c r="Y87" s="483">
        <v>45977.877195959009</v>
      </c>
      <c r="Z87" s="483">
        <f>+AF87</f>
        <v>46557.481156303002</v>
      </c>
      <c r="AA87" s="377"/>
      <c r="AB87" s="377"/>
      <c r="AC87" s="483">
        <f>'Operating Data'!AC176</f>
        <v>12284.682515649001</v>
      </c>
      <c r="AD87" s="483">
        <f>'Operating Data'!AD176</f>
        <v>23187.303843024001</v>
      </c>
      <c r="AE87" s="483">
        <f>'Operating Data'!AE176</f>
        <v>34683.830772055997</v>
      </c>
      <c r="AF87" s="483">
        <f>'Operating Data'!AF176</f>
        <v>46557.481156303002</v>
      </c>
      <c r="AG87" s="483">
        <f>'Operating Data'!AG176</f>
        <v>12652.801357394997</v>
      </c>
      <c r="AH87" s="483">
        <f>'Operating Data'!AH176</f>
        <v>23832.069298117</v>
      </c>
      <c r="AI87" s="483"/>
      <c r="AJ87" s="483"/>
      <c r="AK87" s="355"/>
      <c r="AL87" s="259">
        <f t="shared" si="40"/>
        <v>12284.682515649001</v>
      </c>
      <c r="AM87" s="259">
        <f>AD87-AC87</f>
        <v>10902.621327375</v>
      </c>
      <c r="AN87" s="259">
        <f>AE87-AD87</f>
        <v>11496.526929031996</v>
      </c>
      <c r="AO87" s="259">
        <f>AF87-AE87</f>
        <v>11873.650384247005</v>
      </c>
      <c r="AP87" s="259">
        <f t="shared" si="41"/>
        <v>12652.801357394997</v>
      </c>
      <c r="AQ87" s="259">
        <f>AH87-AG87</f>
        <v>11179.267940722002</v>
      </c>
      <c r="AR87" s="259"/>
      <c r="AS87" s="259"/>
      <c r="AT87" s="355"/>
      <c r="AU87" s="355"/>
      <c r="AV87" s="355"/>
      <c r="AW87" s="355"/>
      <c r="AX87" s="355"/>
      <c r="AY87" s="355"/>
      <c r="AZ87" s="355"/>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c r="XDW87" s="50"/>
      <c r="XDX87" s="50"/>
    </row>
    <row r="88" spans="1:16352" s="78" customFormat="1" ht="15" customHeight="1" x14ac:dyDescent="0.35">
      <c r="B88" s="156" t="s">
        <v>123</v>
      </c>
      <c r="C88" s="156"/>
      <c r="D88" s="156"/>
      <c r="E88" s="156"/>
      <c r="F88" s="156"/>
      <c r="G88" s="156"/>
      <c r="H88" s="156"/>
      <c r="I88" s="156"/>
      <c r="J88" s="156"/>
      <c r="K88" s="156"/>
      <c r="L88" s="156"/>
      <c r="M88" s="156"/>
      <c r="N88" s="156"/>
      <c r="O88" s="156"/>
      <c r="P88" s="156"/>
      <c r="Q88" s="156"/>
      <c r="R88" s="156"/>
      <c r="S88" s="156"/>
      <c r="T88" s="368" t="s">
        <v>11</v>
      </c>
      <c r="U88" s="368">
        <f t="shared" ref="U88:Z88" si="43">IFERROR(IF(OR(U87/T87-1&gt;2,U87/T87-1&lt;-0.95),"-",U87/T87-1),"-")</f>
        <v>-8.51975874594324E-3</v>
      </c>
      <c r="V88" s="369">
        <f t="shared" si="43"/>
        <v>-3.3365102482857179E-2</v>
      </c>
      <c r="W88" s="370">
        <f t="shared" si="43"/>
        <v>1.38006016162735E-2</v>
      </c>
      <c r="X88" s="370">
        <f t="shared" si="43"/>
        <v>1.659024522181185E-2</v>
      </c>
      <c r="Y88" s="482">
        <f t="shared" si="43"/>
        <v>1.0626042321272067E-2</v>
      </c>
      <c r="Z88" s="482">
        <f t="shared" si="43"/>
        <v>1.2606148776153958E-2</v>
      </c>
      <c r="AA88" s="370"/>
      <c r="AB88" s="230"/>
      <c r="AC88" s="482" t="s">
        <v>11</v>
      </c>
      <c r="AD88" s="482" t="s">
        <v>11</v>
      </c>
      <c r="AE88" s="482" t="s">
        <v>11</v>
      </c>
      <c r="AF88" s="482" t="s">
        <v>11</v>
      </c>
      <c r="AG88" s="482">
        <f>IFERROR(IF(OR(AG87/AC87-1&gt;2,AG87/AC87-1&lt;-0.95),"-",AG87/AC87-1),"-")</f>
        <v>2.9965678093598624E-2</v>
      </c>
      <c r="AH88" s="482">
        <f>IFERROR(IF(OR(AH87/AD87-1&gt;2,AH87/AD87-1&lt;-0.95),"-",AH87/AD87-1),"-")</f>
        <v>2.7806831680733612E-2</v>
      </c>
      <c r="AI88" s="482"/>
      <c r="AJ88" s="482"/>
      <c r="AK88" s="230"/>
      <c r="AL88" s="370" t="str">
        <f t="shared" si="40"/>
        <v>-</v>
      </c>
      <c r="AM88" s="370" t="str">
        <f>AD88</f>
        <v>-</v>
      </c>
      <c r="AN88" s="370" t="str">
        <f>AE88</f>
        <v>-</v>
      </c>
      <c r="AO88" s="370" t="str">
        <f>AF88</f>
        <v>-</v>
      </c>
      <c r="AP88" s="370">
        <f t="shared" si="41"/>
        <v>2.9965678093598624E-2</v>
      </c>
      <c r="AQ88" s="387">
        <f>AQ87/AM87-1</f>
        <v>2.537432100410375E-2</v>
      </c>
      <c r="AR88" s="370"/>
      <c r="AS88" s="370"/>
      <c r="AT88" s="230"/>
      <c r="AU88" s="230"/>
      <c r="AV88" s="230"/>
      <c r="AW88" s="230"/>
      <c r="AX88" s="230"/>
      <c r="AY88" s="230"/>
      <c r="AZ88" s="230"/>
      <c r="BA88"/>
    </row>
    <row r="89" spans="1:16352" s="78" customFormat="1" ht="15" customHeight="1" x14ac:dyDescent="0.35">
      <c r="B89" s="44" t="s">
        <v>75</v>
      </c>
      <c r="C89" s="44"/>
      <c r="D89" s="44"/>
      <c r="E89" s="44"/>
      <c r="F89" s="44"/>
      <c r="G89" s="44"/>
      <c r="H89" s="44"/>
      <c r="I89" s="44"/>
      <c r="J89" s="44"/>
      <c r="K89" s="44"/>
      <c r="L89" s="44"/>
      <c r="M89" s="44"/>
      <c r="N89" s="44"/>
      <c r="O89" s="44"/>
      <c r="P89" s="44"/>
      <c r="Q89" s="44"/>
      <c r="R89" s="44"/>
      <c r="S89" s="44"/>
      <c r="T89" s="377">
        <v>9360.379332549619</v>
      </c>
      <c r="U89" s="377">
        <v>8261.5793805285102</v>
      </c>
      <c r="V89" s="377">
        <v>7558.9973057150009</v>
      </c>
      <c r="W89" s="377">
        <v>14116.703346885999</v>
      </c>
      <c r="X89" s="377">
        <f>'Operating Data'!X181</f>
        <v>13285.903787007999</v>
      </c>
      <c r="Y89" s="483">
        <v>12682.462229151999</v>
      </c>
      <c r="Z89" s="483">
        <f>+AF89</f>
        <v>13260.596141370999</v>
      </c>
      <c r="AA89" s="377"/>
      <c r="AB89" s="377"/>
      <c r="AC89" s="483">
        <f>'Operating Data'!AC181</f>
        <v>3336.5729170160002</v>
      </c>
      <c r="AD89" s="483">
        <f>'Operating Data'!AD181</f>
        <v>6635.1160178320006</v>
      </c>
      <c r="AE89" s="483">
        <f>'Operating Data'!AE181</f>
        <v>9884.8987830490005</v>
      </c>
      <c r="AF89" s="483">
        <f>'Operating Data'!AF181</f>
        <v>13260.596141370999</v>
      </c>
      <c r="AG89" s="483">
        <f>'Operating Data'!AG181</f>
        <v>3463.5667810069999</v>
      </c>
      <c r="AH89" s="483">
        <f>'Operating Data'!AH181</f>
        <v>6851.5263355469997</v>
      </c>
      <c r="AI89" s="483"/>
      <c r="AJ89" s="483"/>
      <c r="AK89" s="230"/>
      <c r="AL89" s="259">
        <f t="shared" si="40"/>
        <v>3336.5729170160002</v>
      </c>
      <c r="AM89" s="259">
        <f>AD89-AC89</f>
        <v>3298.5431008160003</v>
      </c>
      <c r="AN89" s="259">
        <f>AE89-AD89</f>
        <v>3249.7827652169999</v>
      </c>
      <c r="AO89" s="259">
        <f>AF89-AE89</f>
        <v>3375.6973583219988</v>
      </c>
      <c r="AP89" s="259">
        <f t="shared" si="41"/>
        <v>3463.5667810069999</v>
      </c>
      <c r="AQ89" s="259">
        <f>AH89-AG89</f>
        <v>3387.9595545399998</v>
      </c>
      <c r="AR89" s="259"/>
      <c r="AS89" s="259"/>
      <c r="AT89" s="230"/>
      <c r="AU89" s="230"/>
      <c r="AV89" s="230"/>
      <c r="AW89" s="230"/>
      <c r="AX89" s="230"/>
      <c r="AY89" s="230"/>
      <c r="AZ89" s="230"/>
      <c r="BA89"/>
    </row>
    <row r="90" spans="1:16352" s="78" customFormat="1" ht="15" customHeight="1" x14ac:dyDescent="0.35">
      <c r="B90" s="156" t="s">
        <v>123</v>
      </c>
      <c r="C90" s="156"/>
      <c r="D90" s="156"/>
      <c r="E90" s="156"/>
      <c r="F90" s="156"/>
      <c r="G90" s="156"/>
      <c r="H90" s="156"/>
      <c r="I90" s="156"/>
      <c r="J90" s="156"/>
      <c r="K90" s="156"/>
      <c r="L90" s="156"/>
      <c r="M90" s="156"/>
      <c r="N90" s="156"/>
      <c r="O90" s="156"/>
      <c r="P90" s="156"/>
      <c r="Q90" s="156"/>
      <c r="R90" s="156"/>
      <c r="S90" s="156"/>
      <c r="T90" s="368" t="s">
        <v>11</v>
      </c>
      <c r="U90" s="368">
        <f t="shared" ref="U90:Z90" si="44">IFERROR(IF(OR(U89/T89-1&gt;2,U89/T89-1&lt;-0.95),"-",U89/T89-1),"-")</f>
        <v>-0.11738839986966776</v>
      </c>
      <c r="V90" s="369">
        <f t="shared" si="44"/>
        <v>-8.5042101812809023E-2</v>
      </c>
      <c r="W90" s="370">
        <f t="shared" si="44"/>
        <v>0.86753649670082922</v>
      </c>
      <c r="X90" s="370">
        <f t="shared" si="44"/>
        <v>-5.885223621004021E-2</v>
      </c>
      <c r="Y90" s="482">
        <f t="shared" si="44"/>
        <v>-4.5419684466335819E-2</v>
      </c>
      <c r="Z90" s="482">
        <f t="shared" si="44"/>
        <v>4.5585305264312037E-2</v>
      </c>
      <c r="AA90" s="370"/>
      <c r="AB90" s="230"/>
      <c r="AC90" s="482" t="s">
        <v>11</v>
      </c>
      <c r="AD90" s="482" t="s">
        <v>11</v>
      </c>
      <c r="AE90" s="482" t="s">
        <v>11</v>
      </c>
      <c r="AF90" s="482" t="s">
        <v>11</v>
      </c>
      <c r="AG90" s="482">
        <f>IFERROR(IF(OR(AG89/AC89-1&gt;2,AG89/AC89-1&lt;-0.95),"-",AG89/AC89-1),"-")</f>
        <v>3.8061168495179931E-2</v>
      </c>
      <c r="AH90" s="482">
        <f>IFERROR(IF(OR(AH89/AD89-1&gt;2,AH89/AD89-1&lt;-0.95),"-",AH89/AD89-1),"-")</f>
        <v>3.2615905604874484E-2</v>
      </c>
      <c r="AI90" s="482"/>
      <c r="AJ90" s="482"/>
      <c r="AK90" s="230"/>
      <c r="AL90" s="370" t="str">
        <f t="shared" si="40"/>
        <v>-</v>
      </c>
      <c r="AM90" s="370" t="str">
        <f>AD90</f>
        <v>-</v>
      </c>
      <c r="AN90" s="370" t="str">
        <f>AE90</f>
        <v>-</v>
      </c>
      <c r="AO90" s="370" t="str">
        <f>AF90</f>
        <v>-</v>
      </c>
      <c r="AP90" s="370">
        <f t="shared" si="41"/>
        <v>3.8061168495179931E-2</v>
      </c>
      <c r="AQ90" s="387">
        <f>AQ89/AM89-1</f>
        <v>2.7107862771864166E-2</v>
      </c>
      <c r="AR90" s="370"/>
      <c r="AS90" s="370"/>
      <c r="AT90" s="230"/>
      <c r="AU90" s="230"/>
      <c r="AV90" s="230"/>
      <c r="AW90" s="230"/>
      <c r="AX90" s="230"/>
      <c r="AY90" s="230"/>
      <c r="AZ90" s="230"/>
      <c r="BA90"/>
    </row>
    <row r="91" spans="1:16352" s="78" customFormat="1" ht="15" customHeight="1" x14ac:dyDescent="0.35">
      <c r="B91" s="44" t="s">
        <v>76</v>
      </c>
      <c r="C91" s="44"/>
      <c r="D91" s="44"/>
      <c r="E91" s="44"/>
      <c r="F91" s="44"/>
      <c r="G91" s="44"/>
      <c r="H91" s="44"/>
      <c r="I91" s="44"/>
      <c r="J91" s="44"/>
      <c r="K91" s="44"/>
      <c r="L91" s="44"/>
      <c r="M91" s="44"/>
      <c r="N91" s="44"/>
      <c r="O91" s="44"/>
      <c r="P91" s="44"/>
      <c r="Q91" s="44"/>
      <c r="R91" s="44"/>
      <c r="S91" s="44"/>
      <c r="T91" s="377">
        <v>25006.845590034191</v>
      </c>
      <c r="U91" s="377">
        <v>25591.223426515528</v>
      </c>
      <c r="V91" s="377">
        <v>24421</v>
      </c>
      <c r="W91" s="377">
        <v>26015.931676027001</v>
      </c>
      <c r="X91" s="377">
        <f>'Operating Data'!X185</f>
        <v>26491.322074858006</v>
      </c>
      <c r="Y91" s="483">
        <v>27777.512648584001</v>
      </c>
      <c r="Z91" s="483">
        <f>+AF91</f>
        <v>29812.763312763003</v>
      </c>
      <c r="AA91" s="377"/>
      <c r="AB91" s="377"/>
      <c r="AC91" s="483">
        <f>'Operating Data'!AC185</f>
        <v>7308.2860633489991</v>
      </c>
      <c r="AD91" s="483">
        <f>'Operating Data'!AD185</f>
        <v>14868.423367933001</v>
      </c>
      <c r="AE91" s="483">
        <f>'Operating Data'!AE185</f>
        <v>22278.506759846001</v>
      </c>
      <c r="AF91" s="483">
        <f>'Operating Data'!AF185</f>
        <v>29812.763312763003</v>
      </c>
      <c r="AG91" s="483">
        <f>'Operating Data'!AG185</f>
        <v>7852.9730412419995</v>
      </c>
      <c r="AH91" s="483">
        <f>'Operating Data'!AH185</f>
        <v>15143.457468666</v>
      </c>
      <c r="AI91" s="483"/>
      <c r="AJ91" s="483"/>
      <c r="AK91" s="230"/>
      <c r="AL91" s="259">
        <f t="shared" si="40"/>
        <v>7308.2860633489991</v>
      </c>
      <c r="AM91" s="259">
        <f>AD91-AC91</f>
        <v>7560.1373045840019</v>
      </c>
      <c r="AN91" s="259">
        <f>AE91-AD91</f>
        <v>7410.083391913</v>
      </c>
      <c r="AO91" s="259">
        <f>AF91-AE91</f>
        <v>7534.2565529170024</v>
      </c>
      <c r="AP91" s="259">
        <f t="shared" si="41"/>
        <v>7852.9730412419995</v>
      </c>
      <c r="AQ91" s="259">
        <f>AH91-AG91</f>
        <v>7290.4844274240004</v>
      </c>
      <c r="AR91" s="259"/>
      <c r="AS91" s="259"/>
      <c r="AT91" s="230"/>
      <c r="AU91" s="230"/>
      <c r="AV91" s="230"/>
      <c r="AW91" s="230"/>
      <c r="AX91" s="230"/>
      <c r="AY91" s="230"/>
      <c r="AZ91" s="230"/>
      <c r="BA91"/>
    </row>
    <row r="92" spans="1:16352" s="78" customFormat="1" ht="15" customHeight="1" x14ac:dyDescent="0.35">
      <c r="B92" s="156" t="s">
        <v>123</v>
      </c>
      <c r="C92" s="156"/>
      <c r="D92" s="156"/>
      <c r="E92" s="156"/>
      <c r="F92" s="156"/>
      <c r="G92" s="156"/>
      <c r="H92" s="156"/>
      <c r="I92" s="156"/>
      <c r="J92" s="156"/>
      <c r="K92" s="156"/>
      <c r="L92" s="156"/>
      <c r="M92" s="156"/>
      <c r="N92" s="156"/>
      <c r="O92" s="156"/>
      <c r="P92" s="156"/>
      <c r="Q92" s="156"/>
      <c r="R92" s="156"/>
      <c r="S92" s="156"/>
      <c r="T92" s="368" t="s">
        <v>11</v>
      </c>
      <c r="U92" s="368">
        <f t="shared" ref="U92:Z92" si="45">IFERROR(IF(OR(U91/T91-1&gt;2,U91/T91-1&lt;-0.95),"-",U91/T91-1),"-")</f>
        <v>2.3368714553674952E-2</v>
      </c>
      <c r="V92" s="369">
        <f t="shared" si="45"/>
        <v>-4.5727529591376936E-2</v>
      </c>
      <c r="W92" s="370">
        <f t="shared" si="45"/>
        <v>6.5309843005077584E-2</v>
      </c>
      <c r="X92" s="370">
        <f t="shared" si="45"/>
        <v>1.8273049174289735E-2</v>
      </c>
      <c r="Y92" s="482">
        <f t="shared" si="45"/>
        <v>4.8551392417922168E-2</v>
      </c>
      <c r="Z92" s="482">
        <f t="shared" si="45"/>
        <v>7.3269723244379525E-2</v>
      </c>
      <c r="AA92" s="370"/>
      <c r="AB92" s="230"/>
      <c r="AC92" s="482" t="s">
        <v>11</v>
      </c>
      <c r="AD92" s="482" t="s">
        <v>11</v>
      </c>
      <c r="AE92" s="482" t="s">
        <v>11</v>
      </c>
      <c r="AF92" s="482" t="s">
        <v>11</v>
      </c>
      <c r="AG92" s="482">
        <f>IFERROR(IF(OR(AG91/AC91-1&gt;2,AG91/AC91-1&lt;-0.95),"-",AG91/AC91-1),"-")</f>
        <v>7.4530057139470918E-2</v>
      </c>
      <c r="AH92" s="482">
        <f>IFERROR(IF(OR(AH91/AD91-1&gt;2,AH91/AD91-1&lt;-0.95),"-",AH91/AD91-1),"-")</f>
        <v>1.8497865841389016E-2</v>
      </c>
      <c r="AI92" s="482"/>
      <c r="AJ92" s="482"/>
      <c r="AK92" s="230"/>
      <c r="AL92" s="370" t="str">
        <f t="shared" si="40"/>
        <v>-</v>
      </c>
      <c r="AM92" s="370" t="str">
        <f>AD92</f>
        <v>-</v>
      </c>
      <c r="AN92" s="370" t="str">
        <f>AE92</f>
        <v>-</v>
      </c>
      <c r="AO92" s="370" t="str">
        <f>AF92</f>
        <v>-</v>
      </c>
      <c r="AP92" s="370">
        <f t="shared" si="41"/>
        <v>7.4530057139470918E-2</v>
      </c>
      <c r="AQ92" s="387">
        <f>AQ91/AM91-1</f>
        <v>-3.5667722198180263E-2</v>
      </c>
      <c r="AR92" s="370"/>
      <c r="AS92" s="370"/>
      <c r="AT92" s="230"/>
      <c r="AU92" s="230"/>
      <c r="AV92" s="230"/>
      <c r="AW92" s="230"/>
      <c r="AX92" s="230"/>
      <c r="AY92" s="230"/>
      <c r="AZ92" s="230"/>
      <c r="BA92"/>
    </row>
    <row r="93" spans="1:16352" s="78" customFormat="1" ht="15" customHeight="1" x14ac:dyDescent="0.8">
      <c r="B93" s="153"/>
      <c r="C93" s="153"/>
      <c r="D93" s="153"/>
      <c r="E93" s="153"/>
      <c r="F93" s="153"/>
      <c r="G93" s="153"/>
      <c r="H93" s="153"/>
      <c r="I93" s="153"/>
      <c r="J93" s="153"/>
      <c r="K93" s="153"/>
      <c r="L93" s="153"/>
      <c r="M93" s="153"/>
      <c r="N93" s="153"/>
      <c r="O93" s="153"/>
      <c r="P93" s="153"/>
      <c r="Q93" s="153"/>
      <c r="R93" s="153"/>
      <c r="S93" s="153"/>
      <c r="T93" s="378"/>
      <c r="U93" s="355"/>
      <c r="V93" s="355"/>
      <c r="W93" s="355"/>
      <c r="X93" s="355"/>
      <c r="Y93" s="355"/>
      <c r="Z93" s="355"/>
      <c r="AA93" s="355"/>
      <c r="AB93" s="230"/>
      <c r="AC93" s="355"/>
      <c r="AD93" s="355"/>
      <c r="AE93" s="355"/>
      <c r="AF93" s="355"/>
      <c r="AG93" s="355"/>
      <c r="AH93" s="355"/>
      <c r="AI93" s="355"/>
      <c r="AJ93" s="355"/>
      <c r="AK93" s="230"/>
      <c r="AL93" s="355"/>
      <c r="AM93" s="355"/>
      <c r="AN93" s="355"/>
      <c r="AO93" s="355"/>
      <c r="AP93" s="355"/>
      <c r="AQ93" s="355"/>
      <c r="AR93" s="355"/>
      <c r="AS93" s="355"/>
      <c r="AT93" s="230"/>
      <c r="AU93" s="230"/>
      <c r="AV93" s="230"/>
      <c r="AW93" s="230"/>
      <c r="AX93" s="230"/>
      <c r="AY93" s="230"/>
      <c r="AZ93" s="230"/>
      <c r="BA93"/>
    </row>
    <row r="94" spans="1:16352" s="78" customFormat="1" ht="30" customHeight="1" x14ac:dyDescent="0.35">
      <c r="B94" s="183" t="s">
        <v>70</v>
      </c>
      <c r="C94" s="183"/>
      <c r="D94" s="183"/>
      <c r="E94" s="183"/>
      <c r="F94" s="183"/>
      <c r="G94" s="183"/>
      <c r="H94" s="183"/>
      <c r="I94" s="183"/>
      <c r="J94" s="183"/>
      <c r="K94" s="183"/>
      <c r="L94" s="183"/>
      <c r="M94" s="183"/>
      <c r="N94" s="183"/>
      <c r="O94" s="183"/>
      <c r="P94" s="183"/>
      <c r="Q94" s="183"/>
      <c r="R94" s="183"/>
      <c r="S94" s="183"/>
      <c r="T94" s="355"/>
      <c r="U94" s="355"/>
      <c r="V94" s="355"/>
      <c r="W94" s="355"/>
      <c r="X94" s="355"/>
      <c r="Y94" s="355"/>
      <c r="Z94" s="355"/>
      <c r="AA94" s="355"/>
      <c r="AB94" s="230"/>
      <c r="AC94" s="355"/>
      <c r="AD94" s="355"/>
      <c r="AE94" s="355"/>
      <c r="AF94" s="355"/>
      <c r="AG94" s="355"/>
      <c r="AH94" s="355"/>
      <c r="AI94" s="355"/>
      <c r="AJ94" s="355"/>
      <c r="AK94" s="230"/>
      <c r="AL94" s="355"/>
      <c r="AM94" s="355"/>
      <c r="AN94" s="355"/>
      <c r="AO94" s="355"/>
      <c r="AP94" s="355"/>
      <c r="AQ94" s="355"/>
      <c r="AR94" s="355"/>
      <c r="AS94" s="355"/>
      <c r="AT94" s="230"/>
      <c r="AU94" s="230"/>
      <c r="AV94" s="230"/>
      <c r="AW94" s="230"/>
      <c r="AX94" s="230"/>
      <c r="AY94" s="230"/>
      <c r="AZ94" s="230"/>
      <c r="BA94"/>
    </row>
    <row r="95" spans="1:16352" s="78" customFormat="1" ht="15" customHeight="1" x14ac:dyDescent="0.35">
      <c r="B95" s="162" t="s">
        <v>133</v>
      </c>
      <c r="C95" s="173"/>
      <c r="D95" s="173"/>
      <c r="E95" s="173"/>
      <c r="F95" s="173"/>
      <c r="G95" s="173"/>
      <c r="H95" s="173"/>
      <c r="I95" s="173"/>
      <c r="J95" s="173"/>
      <c r="K95" s="173"/>
      <c r="L95" s="173"/>
      <c r="M95" s="173"/>
      <c r="N95" s="173"/>
      <c r="O95" s="173"/>
      <c r="P95" s="173"/>
      <c r="Q95" s="173"/>
      <c r="R95" s="173"/>
      <c r="S95" s="173"/>
      <c r="T95" s="235">
        <v>2018</v>
      </c>
      <c r="U95" s="235">
        <v>2019</v>
      </c>
      <c r="V95" s="235">
        <v>2020</v>
      </c>
      <c r="W95" s="235">
        <v>2021</v>
      </c>
      <c r="X95" s="235">
        <v>2022</v>
      </c>
      <c r="Y95" s="235">
        <v>2023</v>
      </c>
      <c r="Z95" s="238">
        <v>2024</v>
      </c>
      <c r="AA95" s="237">
        <v>2025</v>
      </c>
      <c r="AB95" s="230"/>
      <c r="AC95" s="238" t="s">
        <v>3</v>
      </c>
      <c r="AD95" s="238" t="s">
        <v>4</v>
      </c>
      <c r="AE95" s="238" t="s">
        <v>5</v>
      </c>
      <c r="AF95" s="238">
        <v>2024</v>
      </c>
      <c r="AG95" s="239" t="s">
        <v>282</v>
      </c>
      <c r="AH95" s="239" t="s">
        <v>283</v>
      </c>
      <c r="AI95" s="239" t="s">
        <v>284</v>
      </c>
      <c r="AJ95" s="239">
        <v>2025</v>
      </c>
      <c r="AK95" s="230"/>
      <c r="AL95" s="238" t="s">
        <v>3</v>
      </c>
      <c r="AM95" s="238" t="s">
        <v>17</v>
      </c>
      <c r="AN95" s="238" t="s">
        <v>18</v>
      </c>
      <c r="AO95" s="238" t="s">
        <v>19</v>
      </c>
      <c r="AP95" s="239" t="s">
        <v>282</v>
      </c>
      <c r="AQ95" s="239" t="s">
        <v>285</v>
      </c>
      <c r="AR95" s="239" t="s">
        <v>286</v>
      </c>
      <c r="AS95" s="239" t="s">
        <v>287</v>
      </c>
      <c r="AT95" s="230"/>
      <c r="AU95" s="230"/>
      <c r="AV95" s="230"/>
      <c r="AW95" s="230"/>
      <c r="AX95" s="230"/>
      <c r="AY95" s="230"/>
      <c r="AZ95" s="230"/>
      <c r="BA95"/>
    </row>
    <row r="96" spans="1:16352" s="78" customFormat="1" ht="15" customHeight="1" x14ac:dyDescent="0.35">
      <c r="B96" s="77" t="s">
        <v>143</v>
      </c>
      <c r="C96" s="77"/>
      <c r="D96" s="77"/>
      <c r="E96" s="77"/>
      <c r="F96" s="77"/>
      <c r="G96" s="77"/>
      <c r="H96" s="77"/>
      <c r="I96" s="77"/>
      <c r="J96" s="77"/>
      <c r="K96" s="77"/>
      <c r="L96" s="77"/>
      <c r="M96" s="77"/>
      <c r="N96" s="77"/>
      <c r="O96" s="77"/>
      <c r="P96" s="77"/>
      <c r="Q96" s="77"/>
      <c r="R96" s="77"/>
      <c r="S96" s="77"/>
      <c r="T96" s="356">
        <v>1084.3812123100004</v>
      </c>
      <c r="U96" s="356">
        <v>1052.4983372799995</v>
      </c>
      <c r="V96" s="356">
        <v>1029.3249892599999</v>
      </c>
      <c r="W96" s="356">
        <v>1058.4338964799999</v>
      </c>
      <c r="X96" s="356">
        <v>1072.3079267399999</v>
      </c>
      <c r="Y96" s="356">
        <v>1112.9326581299999</v>
      </c>
      <c r="Z96" s="356">
        <f t="shared" ref="Z96:Z106" si="46">+AF96</f>
        <v>1136.1680476400002</v>
      </c>
      <c r="AA96" s="356"/>
      <c r="AB96" s="230"/>
      <c r="AC96" s="356">
        <v>281.40074447000001</v>
      </c>
      <c r="AD96" s="356">
        <v>564.45676106999997</v>
      </c>
      <c r="AE96" s="382">
        <v>848.25873414000012</v>
      </c>
      <c r="AF96" s="382">
        <v>1136.1680476400002</v>
      </c>
      <c r="AG96" s="382">
        <v>287.49859012999997</v>
      </c>
      <c r="AH96" s="382">
        <v>576.1571661700001</v>
      </c>
      <c r="AI96" s="382"/>
      <c r="AJ96" s="382"/>
      <c r="AK96" s="230"/>
      <c r="AL96" s="356">
        <f t="shared" ref="AL96:AL106" si="47">AC96</f>
        <v>281.40074447000001</v>
      </c>
      <c r="AM96" s="356">
        <f t="shared" ref="AM96:AM106" si="48">AD96-AC96</f>
        <v>283.05601659999996</v>
      </c>
      <c r="AN96" s="356">
        <f t="shared" ref="AN96:AN106" si="49">AE96-AD96</f>
        <v>283.80197307000014</v>
      </c>
      <c r="AO96" s="356">
        <f t="shared" ref="AO96:AO106" si="50">AF96-AE96</f>
        <v>287.90931350000005</v>
      </c>
      <c r="AP96" s="356">
        <f t="shared" ref="AP96:AP106" si="51">AG96</f>
        <v>287.49859012999997</v>
      </c>
      <c r="AQ96" s="356">
        <f>AH96-AG96</f>
        <v>288.65857604000013</v>
      </c>
      <c r="AR96" s="356"/>
      <c r="AS96" s="356"/>
      <c r="AT96" s="230"/>
      <c r="AU96" s="230"/>
      <c r="AV96" s="230"/>
      <c r="AW96" s="230"/>
      <c r="AX96" s="230"/>
      <c r="AY96" s="230"/>
      <c r="AZ96" s="230"/>
      <c r="BA96"/>
    </row>
    <row r="97" spans="2:53" s="78" customFormat="1" ht="15" customHeight="1" x14ac:dyDescent="0.35">
      <c r="B97" s="202" t="s">
        <v>428</v>
      </c>
      <c r="C97" s="81"/>
      <c r="D97" s="81"/>
      <c r="E97" s="81"/>
      <c r="F97" s="81"/>
      <c r="G97" s="81"/>
      <c r="H97" s="81"/>
      <c r="I97" s="81"/>
      <c r="J97" s="81"/>
      <c r="K97" s="81"/>
      <c r="L97" s="81"/>
      <c r="M97" s="81"/>
      <c r="N97" s="81"/>
      <c r="O97" s="81"/>
      <c r="P97" s="81"/>
      <c r="Q97" s="81"/>
      <c r="R97" s="81"/>
      <c r="S97" s="81"/>
      <c r="T97" s="357">
        <v>1075.6981697061574</v>
      </c>
      <c r="U97" s="357">
        <v>1039.0383022120245</v>
      </c>
      <c r="V97" s="357">
        <v>1023.4107073517705</v>
      </c>
      <c r="W97" s="357">
        <v>1054.7646119557101</v>
      </c>
      <c r="X97" s="357">
        <v>1062.9561967369661</v>
      </c>
      <c r="Y97" s="357">
        <v>1104.951132612292</v>
      </c>
      <c r="Z97" s="357">
        <f t="shared" si="46"/>
        <v>1134.0945909500001</v>
      </c>
      <c r="AA97" s="357"/>
      <c r="AB97" s="230"/>
      <c r="AC97" s="357">
        <v>280.94289354644997</v>
      </c>
      <c r="AD97" s="357">
        <v>563.190095695575</v>
      </c>
      <c r="AE97" s="360">
        <v>845.45364754000013</v>
      </c>
      <c r="AF97" s="360">
        <v>1134.0945909500001</v>
      </c>
      <c r="AG97" s="360">
        <v>286.72174890999997</v>
      </c>
      <c r="AH97" s="360">
        <v>573.97505919000014</v>
      </c>
      <c r="AI97" s="360"/>
      <c r="AJ97" s="360"/>
      <c r="AK97" s="230"/>
      <c r="AL97" s="357">
        <f t="shared" si="47"/>
        <v>280.94289354644997</v>
      </c>
      <c r="AM97" s="357">
        <f t="shared" si="48"/>
        <v>282.24720214912503</v>
      </c>
      <c r="AN97" s="357">
        <f t="shared" si="49"/>
        <v>282.26355184442514</v>
      </c>
      <c r="AO97" s="357">
        <f t="shared" si="50"/>
        <v>288.64094340999998</v>
      </c>
      <c r="AP97" s="357">
        <f t="shared" si="51"/>
        <v>286.72174890999997</v>
      </c>
      <c r="AQ97" s="357">
        <f t="shared" ref="AQ97:AQ106" si="52">AH97-AG97</f>
        <v>287.25331028000016</v>
      </c>
      <c r="AR97" s="357"/>
      <c r="AS97" s="357"/>
      <c r="AT97" s="230"/>
      <c r="AU97" s="230"/>
      <c r="AV97" s="230"/>
      <c r="AW97" s="230"/>
      <c r="AX97" s="230"/>
      <c r="AY97" s="230"/>
      <c r="AZ97" s="230"/>
      <c r="BA97"/>
    </row>
    <row r="98" spans="2:53" s="78" customFormat="1" ht="15" customHeight="1" x14ac:dyDescent="0.35">
      <c r="B98" s="203" t="s">
        <v>436</v>
      </c>
      <c r="C98" s="82"/>
      <c r="D98" s="82"/>
      <c r="E98" s="82"/>
      <c r="F98" s="82"/>
      <c r="G98" s="82"/>
      <c r="H98" s="82"/>
      <c r="I98" s="82"/>
      <c r="J98" s="82"/>
      <c r="K98" s="82"/>
      <c r="L98" s="82"/>
      <c r="M98" s="82"/>
      <c r="N98" s="82"/>
      <c r="O98" s="82"/>
      <c r="P98" s="82"/>
      <c r="Q98" s="82"/>
      <c r="R98" s="82"/>
      <c r="S98" s="82"/>
      <c r="T98" s="357">
        <v>8.6830426038424484</v>
      </c>
      <c r="U98" s="357">
        <v>10.957467327975435</v>
      </c>
      <c r="V98" s="357">
        <v>5.9142819082294587</v>
      </c>
      <c r="W98" s="357">
        <v>3.6692845242898784</v>
      </c>
      <c r="X98" s="357">
        <v>9.3517312299999986</v>
      </c>
      <c r="Y98" s="357">
        <v>7.9815258799999995</v>
      </c>
      <c r="Z98" s="357">
        <f t="shared" si="46"/>
        <v>2.07345669</v>
      </c>
      <c r="AA98" s="357"/>
      <c r="AB98" s="230"/>
      <c r="AC98" s="357">
        <v>0.45785050000000022</v>
      </c>
      <c r="AD98" s="357">
        <v>1.2666653300000004</v>
      </c>
      <c r="AE98" s="360">
        <v>2.805086600000001</v>
      </c>
      <c r="AF98" s="360">
        <v>2.07345669</v>
      </c>
      <c r="AG98" s="360">
        <v>0.77684122</v>
      </c>
      <c r="AH98" s="360">
        <v>2.1821069799999999</v>
      </c>
      <c r="AI98" s="360"/>
      <c r="AJ98" s="360"/>
      <c r="AK98" s="230"/>
      <c r="AL98" s="357">
        <f t="shared" si="47"/>
        <v>0.45785050000000022</v>
      </c>
      <c r="AM98" s="357">
        <f t="shared" si="48"/>
        <v>0.80881483000000021</v>
      </c>
      <c r="AN98" s="357">
        <f t="shared" si="49"/>
        <v>1.5384212700000006</v>
      </c>
      <c r="AO98" s="357">
        <f t="shared" si="50"/>
        <v>-0.73162991000000099</v>
      </c>
      <c r="AP98" s="357">
        <f t="shared" si="51"/>
        <v>0.77684122</v>
      </c>
      <c r="AQ98" s="357">
        <f t="shared" si="52"/>
        <v>1.4052657599999998</v>
      </c>
      <c r="AR98" s="357"/>
      <c r="AS98" s="357"/>
      <c r="AT98" s="230"/>
      <c r="AU98" s="230"/>
      <c r="AV98" s="230"/>
      <c r="AW98" s="230"/>
      <c r="AX98" s="230"/>
      <c r="AY98" s="230"/>
      <c r="AZ98" s="230"/>
      <c r="BA98"/>
    </row>
    <row r="99" spans="2:53" s="48" customFormat="1" ht="15" customHeight="1" x14ac:dyDescent="0.35">
      <c r="B99" s="81" t="s">
        <v>144</v>
      </c>
      <c r="C99" s="81"/>
      <c r="D99" s="81"/>
      <c r="E99" s="81"/>
      <c r="F99" s="81"/>
      <c r="G99" s="81"/>
      <c r="H99" s="81"/>
      <c r="I99" s="81"/>
      <c r="J99" s="81"/>
      <c r="K99" s="81"/>
      <c r="L99" s="81"/>
      <c r="M99" s="81"/>
      <c r="N99" s="81"/>
      <c r="O99" s="81"/>
      <c r="P99" s="81"/>
      <c r="Q99" s="81"/>
      <c r="R99" s="81"/>
      <c r="S99" s="81"/>
      <c r="T99" s="357">
        <v>355.08747737399995</v>
      </c>
      <c r="U99" s="357">
        <v>336.65927028999999</v>
      </c>
      <c r="V99" s="357">
        <v>300.96406495999997</v>
      </c>
      <c r="W99" s="357">
        <v>282.46494275999999</v>
      </c>
      <c r="X99" s="357">
        <v>289.42709537000013</v>
      </c>
      <c r="Y99" s="357">
        <v>307.22489489999998</v>
      </c>
      <c r="Z99" s="357">
        <f t="shared" si="46"/>
        <v>324.03434363999992</v>
      </c>
      <c r="AA99" s="357"/>
      <c r="AB99" s="355"/>
      <c r="AC99" s="357">
        <v>73.894135010000014</v>
      </c>
      <c r="AD99" s="357">
        <v>151.27820603999999</v>
      </c>
      <c r="AE99" s="360">
        <v>226.43397615999996</v>
      </c>
      <c r="AF99" s="360">
        <v>324.03434363999992</v>
      </c>
      <c r="AG99" s="360">
        <v>76.482551929999971</v>
      </c>
      <c r="AH99" s="360">
        <v>154.2041414599999</v>
      </c>
      <c r="AI99" s="360"/>
      <c r="AJ99" s="360"/>
      <c r="AK99" s="355"/>
      <c r="AL99" s="357">
        <f t="shared" si="47"/>
        <v>73.894135010000014</v>
      </c>
      <c r="AM99" s="357">
        <f t="shared" si="48"/>
        <v>77.384071029999973</v>
      </c>
      <c r="AN99" s="357">
        <f t="shared" si="49"/>
        <v>75.155770119999971</v>
      </c>
      <c r="AO99" s="357">
        <f t="shared" si="50"/>
        <v>97.60036747999996</v>
      </c>
      <c r="AP99" s="357">
        <f t="shared" si="51"/>
        <v>76.482551929999971</v>
      </c>
      <c r="AQ99" s="357">
        <f t="shared" si="52"/>
        <v>77.721589529999932</v>
      </c>
      <c r="AR99" s="357"/>
      <c r="AS99" s="357"/>
      <c r="AT99" s="355"/>
      <c r="AU99" s="355"/>
      <c r="AV99" s="355"/>
      <c r="AW99" s="355"/>
      <c r="AX99" s="355"/>
      <c r="AY99" s="355"/>
      <c r="AZ99" s="355"/>
      <c r="BA99" s="78"/>
    </row>
    <row r="100" spans="2:53" s="48" customFormat="1" ht="15" customHeight="1" x14ac:dyDescent="0.35">
      <c r="B100" s="82" t="s">
        <v>437</v>
      </c>
      <c r="C100" s="82"/>
      <c r="D100" s="82"/>
      <c r="E100" s="82"/>
      <c r="F100" s="82"/>
      <c r="G100" s="82"/>
      <c r="H100" s="82"/>
      <c r="I100" s="82"/>
      <c r="J100" s="82"/>
      <c r="K100" s="82"/>
      <c r="L100" s="82"/>
      <c r="M100" s="82"/>
      <c r="N100" s="82"/>
      <c r="O100" s="82"/>
      <c r="P100" s="82"/>
      <c r="Q100" s="82"/>
      <c r="R100" s="82"/>
      <c r="S100" s="82"/>
      <c r="T100" s="357">
        <v>257.97607427999998</v>
      </c>
      <c r="U100" s="357">
        <v>261.83324488</v>
      </c>
      <c r="V100" s="357">
        <v>261.85981556000002</v>
      </c>
      <c r="W100" s="357">
        <v>261.00914211999998</v>
      </c>
      <c r="X100" s="357">
        <v>264.76224100000002</v>
      </c>
      <c r="Y100" s="357">
        <v>286.74471144</v>
      </c>
      <c r="Z100" s="357">
        <f t="shared" si="46"/>
        <v>300.43989476999997</v>
      </c>
      <c r="AA100" s="357"/>
      <c r="AB100" s="355"/>
      <c r="AC100" s="357">
        <v>75.110862620000006</v>
      </c>
      <c r="AD100" s="357">
        <v>150.22172524999999</v>
      </c>
      <c r="AE100" s="360">
        <v>225.33258787</v>
      </c>
      <c r="AF100" s="360">
        <v>300.43989476999997</v>
      </c>
      <c r="AG100" s="360">
        <v>76.879787309999998</v>
      </c>
      <c r="AH100" s="360">
        <v>153.75957462</v>
      </c>
      <c r="AI100" s="360"/>
      <c r="AJ100" s="360"/>
      <c r="AK100" s="355"/>
      <c r="AL100" s="357">
        <f t="shared" si="47"/>
        <v>75.110862620000006</v>
      </c>
      <c r="AM100" s="357">
        <f t="shared" si="48"/>
        <v>75.110862629999986</v>
      </c>
      <c r="AN100" s="357">
        <f t="shared" si="49"/>
        <v>75.110862620000006</v>
      </c>
      <c r="AO100" s="357">
        <f t="shared" si="50"/>
        <v>75.107306899999969</v>
      </c>
      <c r="AP100" s="357">
        <f t="shared" si="51"/>
        <v>76.879787309999998</v>
      </c>
      <c r="AQ100" s="357">
        <f t="shared" si="52"/>
        <v>76.879787309999998</v>
      </c>
      <c r="AR100" s="357"/>
      <c r="AS100" s="357"/>
      <c r="AT100" s="355"/>
      <c r="AU100" s="355"/>
      <c r="AV100" s="355"/>
      <c r="AW100" s="355"/>
      <c r="AX100" s="355"/>
      <c r="AY100" s="355"/>
      <c r="AZ100" s="355"/>
      <c r="BA100" s="78"/>
    </row>
    <row r="101" spans="2:53" s="41" customFormat="1" ht="15" customHeight="1" x14ac:dyDescent="0.35">
      <c r="B101" s="82" t="s">
        <v>145</v>
      </c>
      <c r="C101" s="82"/>
      <c r="D101" s="82"/>
      <c r="E101" s="82"/>
      <c r="F101" s="82"/>
      <c r="G101" s="82"/>
      <c r="H101" s="82"/>
      <c r="I101" s="82"/>
      <c r="J101" s="82"/>
      <c r="K101" s="82"/>
      <c r="L101" s="82"/>
      <c r="M101" s="82"/>
      <c r="N101" s="82"/>
      <c r="O101" s="82"/>
      <c r="P101" s="82"/>
      <c r="Q101" s="82"/>
      <c r="R101" s="82"/>
      <c r="S101" s="82"/>
      <c r="T101" s="357">
        <v>-8.6565622879999857</v>
      </c>
      <c r="U101" s="357">
        <v>-23.128224020000111</v>
      </c>
      <c r="V101" s="357">
        <v>-4.8370105499999978</v>
      </c>
      <c r="W101" s="357">
        <v>-16.133917549999978</v>
      </c>
      <c r="X101" s="357">
        <v>-14.908851769999984</v>
      </c>
      <c r="Y101" s="357">
        <v>-11.976865029999999</v>
      </c>
      <c r="Z101" s="357">
        <f t="shared" si="46"/>
        <v>0.8118701400000532</v>
      </c>
      <c r="AA101" s="357"/>
      <c r="AB101" s="230"/>
      <c r="AC101" s="357">
        <v>-2.3786393899999894</v>
      </c>
      <c r="AD101" s="357">
        <v>-3.2522740500000111</v>
      </c>
      <c r="AE101" s="360">
        <v>-3.9832192499999906</v>
      </c>
      <c r="AF101" s="360">
        <v>0.8118701400000532</v>
      </c>
      <c r="AG101" s="360">
        <v>-2.1168543599999907</v>
      </c>
      <c r="AH101" s="360">
        <v>-4.4103820999999925</v>
      </c>
      <c r="AI101" s="360"/>
      <c r="AJ101" s="360"/>
      <c r="AK101" s="230"/>
      <c r="AL101" s="357">
        <f t="shared" si="47"/>
        <v>-2.3786393899999894</v>
      </c>
      <c r="AM101" s="357">
        <f t="shared" si="48"/>
        <v>-0.87363466000002177</v>
      </c>
      <c r="AN101" s="357">
        <f t="shared" si="49"/>
        <v>-0.73094519999997942</v>
      </c>
      <c r="AO101" s="357">
        <f t="shared" si="50"/>
        <v>4.7950893900000437</v>
      </c>
      <c r="AP101" s="357">
        <f t="shared" si="51"/>
        <v>-2.1168543599999907</v>
      </c>
      <c r="AQ101" s="357">
        <f t="shared" si="52"/>
        <v>-2.2935277400000018</v>
      </c>
      <c r="AR101" s="357"/>
      <c r="AS101" s="357"/>
      <c r="AT101" s="230"/>
      <c r="AU101" s="230"/>
      <c r="AV101" s="230"/>
      <c r="AW101" s="230"/>
      <c r="AX101" s="230"/>
      <c r="AY101" s="230"/>
      <c r="AZ101" s="230"/>
      <c r="BA101"/>
    </row>
    <row r="102" spans="2:53" s="41" customFormat="1" ht="15" customHeight="1" x14ac:dyDescent="0.35">
      <c r="B102" s="87" t="s">
        <v>146</v>
      </c>
      <c r="C102" s="87"/>
      <c r="D102" s="87"/>
      <c r="E102" s="87"/>
      <c r="F102" s="87"/>
      <c r="G102" s="87"/>
      <c r="H102" s="87"/>
      <c r="I102" s="87"/>
      <c r="J102" s="87"/>
      <c r="K102" s="87"/>
      <c r="L102" s="87"/>
      <c r="M102" s="87"/>
      <c r="N102" s="87"/>
      <c r="O102" s="87"/>
      <c r="P102" s="87"/>
      <c r="Q102" s="87"/>
      <c r="R102" s="87"/>
      <c r="S102" s="87"/>
      <c r="T102" s="356">
        <v>604.40698936599995</v>
      </c>
      <c r="U102" s="356">
        <v>575.36429114999999</v>
      </c>
      <c r="V102" s="356">
        <v>557.98686997000004</v>
      </c>
      <c r="W102" s="356">
        <v>527.34016732999999</v>
      </c>
      <c r="X102" s="356">
        <v>539.28048460000014</v>
      </c>
      <c r="Y102" s="356">
        <v>581.99274130999993</v>
      </c>
      <c r="Z102" s="356">
        <f t="shared" si="46"/>
        <v>625.28610854999988</v>
      </c>
      <c r="AA102" s="356"/>
      <c r="AB102" s="230"/>
      <c r="AC102" s="356">
        <v>146.62635824000003</v>
      </c>
      <c r="AD102" s="356">
        <v>298.24765723999997</v>
      </c>
      <c r="AE102" s="382">
        <v>447.78334477999994</v>
      </c>
      <c r="AF102" s="382">
        <v>625.28610854999988</v>
      </c>
      <c r="AG102" s="382">
        <v>151.24548487999999</v>
      </c>
      <c r="AH102" s="382">
        <v>303.55333397999993</v>
      </c>
      <c r="AI102" s="382"/>
      <c r="AJ102" s="382"/>
      <c r="AK102" s="230"/>
      <c r="AL102" s="356">
        <f t="shared" si="47"/>
        <v>146.62635824000003</v>
      </c>
      <c r="AM102" s="356">
        <f t="shared" si="48"/>
        <v>151.62129899999994</v>
      </c>
      <c r="AN102" s="356">
        <f t="shared" si="49"/>
        <v>149.53568753999997</v>
      </c>
      <c r="AO102" s="356">
        <f t="shared" si="50"/>
        <v>177.50276376999994</v>
      </c>
      <c r="AP102" s="356">
        <f t="shared" si="51"/>
        <v>151.24548487999999</v>
      </c>
      <c r="AQ102" s="356">
        <f t="shared" si="52"/>
        <v>152.30784909999994</v>
      </c>
      <c r="AR102" s="356"/>
      <c r="AS102" s="356"/>
      <c r="AT102" s="230"/>
      <c r="AU102" s="230"/>
      <c r="AV102" s="230"/>
      <c r="AW102" s="230"/>
      <c r="AX102" s="230"/>
      <c r="AY102" s="230"/>
      <c r="AZ102" s="230"/>
      <c r="BA102"/>
    </row>
    <row r="103" spans="2:53" s="41" customFormat="1" ht="15" customHeight="1" x14ac:dyDescent="0.35">
      <c r="B103" s="78" t="s">
        <v>147</v>
      </c>
      <c r="C103" s="78"/>
      <c r="D103" s="78"/>
      <c r="E103" s="78"/>
      <c r="F103" s="78"/>
      <c r="G103" s="78"/>
      <c r="H103" s="78"/>
      <c r="I103" s="78"/>
      <c r="J103" s="78"/>
      <c r="K103" s="78"/>
      <c r="L103" s="78"/>
      <c r="M103" s="78"/>
      <c r="N103" s="78"/>
      <c r="O103" s="78"/>
      <c r="P103" s="78"/>
      <c r="Q103" s="78"/>
      <c r="R103" s="78"/>
      <c r="S103" s="78"/>
      <c r="T103" s="358" t="s">
        <v>11</v>
      </c>
      <c r="U103" s="357">
        <v>2.096458E-2</v>
      </c>
      <c r="V103" s="357">
        <v>6.2311600000000002E-2</v>
      </c>
      <c r="W103" s="357">
        <v>-0.25555322000000003</v>
      </c>
      <c r="X103" s="357">
        <v>-0.21975459999999999</v>
      </c>
      <c r="Y103" s="357">
        <v>-9.5560140000000002E-2</v>
      </c>
      <c r="Z103" s="357">
        <f t="shared" si="46"/>
        <v>0.15168373999999998</v>
      </c>
      <c r="AA103" s="357"/>
      <c r="AB103" s="230"/>
      <c r="AC103" s="357">
        <v>2.469818E-2</v>
      </c>
      <c r="AD103" s="357">
        <v>6.6695200000000008E-3</v>
      </c>
      <c r="AE103" s="360">
        <v>6.6695200000000008E-3</v>
      </c>
      <c r="AF103" s="360">
        <v>0.15168373999999998</v>
      </c>
      <c r="AG103" s="360">
        <v>0</v>
      </c>
      <c r="AH103" s="360">
        <v>0</v>
      </c>
      <c r="AI103" s="360"/>
      <c r="AJ103" s="360"/>
      <c r="AK103" s="230"/>
      <c r="AL103" s="357">
        <f t="shared" si="47"/>
        <v>2.469818E-2</v>
      </c>
      <c r="AM103" s="357">
        <f t="shared" si="48"/>
        <v>-1.8028659999999998E-2</v>
      </c>
      <c r="AN103" s="357">
        <f t="shared" si="49"/>
        <v>0</v>
      </c>
      <c r="AO103" s="357">
        <f t="shared" si="50"/>
        <v>0.14501421999999997</v>
      </c>
      <c r="AP103" s="357">
        <f t="shared" si="51"/>
        <v>0</v>
      </c>
      <c r="AQ103" s="357">
        <f t="shared" si="52"/>
        <v>0</v>
      </c>
      <c r="AR103" s="357"/>
      <c r="AS103" s="357"/>
      <c r="AT103" s="230"/>
      <c r="AU103" s="230"/>
      <c r="AV103" s="230"/>
      <c r="AW103" s="230"/>
      <c r="AX103" s="230"/>
      <c r="AY103" s="230"/>
      <c r="AZ103" s="230"/>
      <c r="BA103"/>
    </row>
    <row r="104" spans="2:53" s="41" customFormat="1" ht="15" customHeight="1" x14ac:dyDescent="0.35">
      <c r="B104" s="87" t="s">
        <v>148</v>
      </c>
      <c r="C104" s="87"/>
      <c r="D104" s="87"/>
      <c r="E104" s="87"/>
      <c r="F104" s="87"/>
      <c r="G104" s="87"/>
      <c r="H104" s="87"/>
      <c r="I104" s="87"/>
      <c r="J104" s="87"/>
      <c r="K104" s="87"/>
      <c r="L104" s="87"/>
      <c r="M104" s="87"/>
      <c r="N104" s="87"/>
      <c r="O104" s="87"/>
      <c r="P104" s="87"/>
      <c r="Q104" s="87"/>
      <c r="R104" s="87"/>
      <c r="S104" s="87"/>
      <c r="T104" s="356">
        <v>479.97422294400036</v>
      </c>
      <c r="U104" s="356">
        <v>477.15501070999971</v>
      </c>
      <c r="V104" s="356">
        <v>471.40043088999994</v>
      </c>
      <c r="W104" s="356">
        <v>531.34928236999997</v>
      </c>
      <c r="X104" s="356">
        <v>533.24719674000005</v>
      </c>
      <c r="Y104" s="356">
        <v>531.0354769600001</v>
      </c>
      <c r="Z104" s="356">
        <f t="shared" si="46"/>
        <v>511.03362283000047</v>
      </c>
      <c r="AA104" s="356"/>
      <c r="AB104" s="230"/>
      <c r="AC104" s="356">
        <v>134.79908440999995</v>
      </c>
      <c r="AD104" s="356">
        <v>266.21577335000006</v>
      </c>
      <c r="AE104" s="382">
        <v>400.48205887999984</v>
      </c>
      <c r="AF104" s="382">
        <v>511.03362283000047</v>
      </c>
      <c r="AG104" s="382">
        <v>136.25310524999998</v>
      </c>
      <c r="AH104" s="382">
        <v>272.60383218999999</v>
      </c>
      <c r="AI104" s="382"/>
      <c r="AJ104" s="382"/>
      <c r="AK104" s="230"/>
      <c r="AL104" s="356">
        <f t="shared" si="47"/>
        <v>134.79908440999995</v>
      </c>
      <c r="AM104" s="356">
        <f t="shared" si="48"/>
        <v>131.41668894000011</v>
      </c>
      <c r="AN104" s="356">
        <f t="shared" si="49"/>
        <v>134.26628552999978</v>
      </c>
      <c r="AO104" s="356">
        <f t="shared" si="50"/>
        <v>110.55156395000063</v>
      </c>
      <c r="AP104" s="356">
        <f t="shared" si="51"/>
        <v>136.25310524999998</v>
      </c>
      <c r="AQ104" s="356">
        <f t="shared" si="52"/>
        <v>136.35072694000002</v>
      </c>
      <c r="AR104" s="356"/>
      <c r="AS104" s="356"/>
      <c r="AT104" s="230"/>
      <c r="AU104" s="230"/>
      <c r="AV104" s="230"/>
      <c r="AW104" s="230"/>
      <c r="AX104" s="230"/>
      <c r="AY104" s="230"/>
      <c r="AZ104" s="230"/>
      <c r="BA104"/>
    </row>
    <row r="105" spans="2:53" s="78" customFormat="1" ht="15" customHeight="1" x14ac:dyDescent="0.35">
      <c r="B105" s="85" t="s">
        <v>149</v>
      </c>
      <c r="C105" s="85"/>
      <c r="D105" s="85"/>
      <c r="E105" s="85"/>
      <c r="F105" s="85"/>
      <c r="G105" s="85"/>
      <c r="H105" s="85"/>
      <c r="I105" s="85"/>
      <c r="J105" s="85"/>
      <c r="K105" s="85"/>
      <c r="L105" s="85"/>
      <c r="M105" s="85"/>
      <c r="N105" s="85"/>
      <c r="O105" s="85"/>
      <c r="P105" s="85"/>
      <c r="Q105" s="85"/>
      <c r="R105" s="85"/>
      <c r="S105" s="85"/>
      <c r="T105" s="357">
        <v>254.25946613999997</v>
      </c>
      <c r="U105" s="357">
        <v>267.59960567999997</v>
      </c>
      <c r="V105" s="357">
        <v>269.86754105</v>
      </c>
      <c r="W105" s="357">
        <v>291.89273854999999</v>
      </c>
      <c r="X105" s="357">
        <v>301.70528679</v>
      </c>
      <c r="Y105" s="357">
        <v>311.80983140000006</v>
      </c>
      <c r="Z105" s="357">
        <f t="shared" si="46"/>
        <v>302.68752194999996</v>
      </c>
      <c r="AA105" s="357"/>
      <c r="AB105" s="230"/>
      <c r="AC105" s="357">
        <v>75.860064730000019</v>
      </c>
      <c r="AD105" s="357">
        <v>147.63444587000001</v>
      </c>
      <c r="AE105" s="360">
        <v>224.74707272000003</v>
      </c>
      <c r="AF105" s="360">
        <v>302.68752194999996</v>
      </c>
      <c r="AG105" s="360">
        <v>72.350546469999983</v>
      </c>
      <c r="AH105" s="360">
        <v>146.51587524000001</v>
      </c>
      <c r="AI105" s="360"/>
      <c r="AJ105" s="360"/>
      <c r="AK105" s="230"/>
      <c r="AL105" s="357">
        <f t="shared" si="47"/>
        <v>75.860064730000019</v>
      </c>
      <c r="AM105" s="357">
        <f t="shared" si="48"/>
        <v>71.774381139999988</v>
      </c>
      <c r="AN105" s="357">
        <f t="shared" si="49"/>
        <v>77.112626850000026</v>
      </c>
      <c r="AO105" s="357">
        <f t="shared" si="50"/>
        <v>77.940449229999928</v>
      </c>
      <c r="AP105" s="357">
        <f t="shared" si="51"/>
        <v>72.350546469999983</v>
      </c>
      <c r="AQ105" s="357">
        <f t="shared" si="52"/>
        <v>74.165328770000031</v>
      </c>
      <c r="AR105" s="357"/>
      <c r="AS105" s="357"/>
      <c r="AT105" s="230"/>
      <c r="AU105" s="230"/>
      <c r="AV105" s="230"/>
      <c r="AW105" s="230"/>
      <c r="AX105" s="230"/>
      <c r="AY105" s="230"/>
      <c r="AZ105" s="230"/>
      <c r="BA105"/>
    </row>
    <row r="106" spans="2:53" s="78" customFormat="1" ht="15" customHeight="1" x14ac:dyDescent="0.35">
      <c r="B106" s="87" t="s">
        <v>150</v>
      </c>
      <c r="C106" s="87"/>
      <c r="D106" s="87"/>
      <c r="E106" s="87"/>
      <c r="F106" s="87"/>
      <c r="G106" s="87"/>
      <c r="H106" s="87"/>
      <c r="I106" s="87"/>
      <c r="J106" s="87"/>
      <c r="K106" s="87"/>
      <c r="L106" s="87"/>
      <c r="M106" s="87"/>
      <c r="N106" s="87"/>
      <c r="O106" s="87"/>
      <c r="P106" s="87"/>
      <c r="Q106" s="87"/>
      <c r="R106" s="87"/>
      <c r="S106" s="87"/>
      <c r="T106" s="356">
        <v>225.71475680400042</v>
      </c>
      <c r="U106" s="356">
        <v>209.55540502999972</v>
      </c>
      <c r="V106" s="356">
        <v>201.53288983999997</v>
      </c>
      <c r="W106" s="356">
        <v>239.45654381999998</v>
      </c>
      <c r="X106" s="356">
        <v>231.54190994999996</v>
      </c>
      <c r="Y106" s="356">
        <v>219.22564556000043</v>
      </c>
      <c r="Z106" s="356">
        <f t="shared" si="46"/>
        <v>208.34610088000031</v>
      </c>
      <c r="AA106" s="356"/>
      <c r="AB106" s="230"/>
      <c r="AC106" s="356">
        <v>58.93901967999998</v>
      </c>
      <c r="AD106" s="356">
        <v>118.58132748000007</v>
      </c>
      <c r="AE106" s="382">
        <v>175.73498616000029</v>
      </c>
      <c r="AF106" s="382">
        <v>208.34610088000031</v>
      </c>
      <c r="AG106" s="382">
        <v>63.90255878000012</v>
      </c>
      <c r="AH106" s="382">
        <v>126.08795695000003</v>
      </c>
      <c r="AI106" s="382"/>
      <c r="AJ106" s="382"/>
      <c r="AK106" s="230"/>
      <c r="AL106" s="356">
        <f t="shared" si="47"/>
        <v>58.93901967999998</v>
      </c>
      <c r="AM106" s="356">
        <f t="shared" si="48"/>
        <v>59.64230780000009</v>
      </c>
      <c r="AN106" s="356">
        <f t="shared" si="49"/>
        <v>57.15365868000022</v>
      </c>
      <c r="AO106" s="356">
        <f t="shared" si="50"/>
        <v>32.611114720000018</v>
      </c>
      <c r="AP106" s="356">
        <f t="shared" si="51"/>
        <v>63.90255878000012</v>
      </c>
      <c r="AQ106" s="356">
        <f t="shared" si="52"/>
        <v>62.185398169999914</v>
      </c>
      <c r="AR106" s="356"/>
      <c r="AS106" s="356"/>
      <c r="AT106" s="230"/>
      <c r="AU106" s="230"/>
      <c r="AV106" s="230"/>
      <c r="AW106" s="230"/>
      <c r="AX106" s="230"/>
      <c r="AY106" s="230"/>
      <c r="AZ106" s="230"/>
      <c r="BA106"/>
    </row>
    <row r="107" spans="2:53" s="78" customFormat="1" ht="15" customHeight="1" x14ac:dyDescent="0.35">
      <c r="B107" s="87"/>
      <c r="C107" s="87"/>
      <c r="D107" s="87"/>
      <c r="E107" s="87"/>
      <c r="F107" s="87"/>
      <c r="G107" s="87"/>
      <c r="H107" s="87"/>
      <c r="I107" s="87"/>
      <c r="J107" s="87"/>
      <c r="K107" s="87"/>
      <c r="L107" s="87"/>
      <c r="M107" s="87"/>
      <c r="N107" s="87"/>
      <c r="O107" s="87"/>
      <c r="P107" s="87"/>
      <c r="Q107" s="87"/>
      <c r="R107" s="87"/>
      <c r="S107" s="87"/>
      <c r="T107" s="355"/>
      <c r="U107" s="355"/>
      <c r="V107" s="355"/>
      <c r="W107" s="355"/>
      <c r="X107" s="355"/>
      <c r="Y107" s="355"/>
      <c r="Z107" s="355"/>
      <c r="AA107" s="355"/>
      <c r="AB107" s="230"/>
      <c r="AC107" s="355"/>
      <c r="AD107" s="355"/>
      <c r="AE107" s="355"/>
      <c r="AF107" s="355"/>
      <c r="AG107" s="355"/>
      <c r="AH107" s="355"/>
      <c r="AI107" s="355"/>
      <c r="AJ107" s="355"/>
      <c r="AK107" s="230"/>
      <c r="AL107" s="355"/>
      <c r="AM107" s="355"/>
      <c r="AN107" s="355"/>
      <c r="AO107" s="355"/>
      <c r="AP107" s="355"/>
      <c r="AQ107" s="355"/>
      <c r="AR107" s="355"/>
      <c r="AS107" s="355"/>
      <c r="AT107" s="230"/>
      <c r="AU107" s="230"/>
      <c r="AV107" s="230"/>
      <c r="AW107" s="230"/>
      <c r="AX107" s="230"/>
      <c r="AY107" s="230"/>
      <c r="AZ107" s="230"/>
      <c r="BA107"/>
    </row>
    <row r="108" spans="2:53" s="78" customFormat="1" ht="15" customHeight="1" x14ac:dyDescent="0.35">
      <c r="B108" s="172" t="s">
        <v>113</v>
      </c>
      <c r="C108" s="172"/>
      <c r="D108" s="172"/>
      <c r="E108" s="172"/>
      <c r="F108" s="172"/>
      <c r="G108" s="172"/>
      <c r="H108" s="172"/>
      <c r="I108" s="172"/>
      <c r="J108" s="172"/>
      <c r="K108" s="172"/>
      <c r="L108" s="172"/>
      <c r="M108" s="172"/>
      <c r="N108" s="172"/>
      <c r="O108" s="172"/>
      <c r="P108" s="172"/>
      <c r="Q108" s="172"/>
      <c r="R108" s="172"/>
      <c r="S108" s="172"/>
      <c r="T108" s="235">
        <v>2018</v>
      </c>
      <c r="U108" s="235">
        <v>2019</v>
      </c>
      <c r="V108" s="235">
        <v>2020</v>
      </c>
      <c r="W108" s="235">
        <v>2021</v>
      </c>
      <c r="X108" s="235">
        <v>2022</v>
      </c>
      <c r="Y108" s="235">
        <v>2023</v>
      </c>
      <c r="Z108" s="238">
        <v>2024</v>
      </c>
      <c r="AA108" s="237">
        <v>2025</v>
      </c>
      <c r="AB108" s="230"/>
      <c r="AC108" s="238" t="s">
        <v>3</v>
      </c>
      <c r="AD108" s="238" t="s">
        <v>4</v>
      </c>
      <c r="AE108" s="238" t="s">
        <v>5</v>
      </c>
      <c r="AF108" s="238">
        <v>2024</v>
      </c>
      <c r="AG108" s="239" t="s">
        <v>282</v>
      </c>
      <c r="AH108" s="239" t="s">
        <v>283</v>
      </c>
      <c r="AI108" s="239" t="s">
        <v>284</v>
      </c>
      <c r="AJ108" s="239">
        <v>2025</v>
      </c>
      <c r="AK108" s="230"/>
      <c r="AL108" s="238" t="s">
        <v>3</v>
      </c>
      <c r="AM108" s="238" t="s">
        <v>17</v>
      </c>
      <c r="AN108" s="238" t="s">
        <v>18</v>
      </c>
      <c r="AO108" s="238" t="s">
        <v>19</v>
      </c>
      <c r="AP108" s="239" t="s">
        <v>282</v>
      </c>
      <c r="AQ108" s="239" t="s">
        <v>285</v>
      </c>
      <c r="AR108" s="239" t="s">
        <v>286</v>
      </c>
      <c r="AS108" s="239" t="s">
        <v>287</v>
      </c>
      <c r="AT108" s="230"/>
      <c r="AU108" s="230"/>
      <c r="AV108" s="230"/>
      <c r="AW108" s="230"/>
      <c r="AX108" s="230"/>
      <c r="AY108" s="230"/>
      <c r="AZ108" s="230"/>
      <c r="BA108"/>
    </row>
    <row r="109" spans="2:53" s="78" customFormat="1" ht="15" customHeight="1" x14ac:dyDescent="0.35">
      <c r="B109" s="50" t="s">
        <v>114</v>
      </c>
      <c r="C109" s="50"/>
      <c r="D109" s="50"/>
      <c r="E109" s="50"/>
      <c r="F109" s="50"/>
      <c r="G109" s="50"/>
      <c r="H109" s="50"/>
      <c r="I109" s="50"/>
      <c r="J109" s="50"/>
      <c r="K109" s="50"/>
      <c r="L109" s="50"/>
      <c r="M109" s="50"/>
      <c r="N109" s="50"/>
      <c r="O109" s="50"/>
      <c r="P109" s="50"/>
      <c r="Q109" s="50"/>
      <c r="R109" s="50"/>
      <c r="S109" s="50"/>
      <c r="T109" s="356">
        <v>2995.7289300000002</v>
      </c>
      <c r="U109" s="356">
        <v>2973.9040199999999</v>
      </c>
      <c r="V109" s="356">
        <v>2906.1210799999999</v>
      </c>
      <c r="W109" s="356">
        <v>2833.1728400000002</v>
      </c>
      <c r="X109" s="356">
        <f>'Operating Data'!X108</f>
        <v>2935.1695199999999</v>
      </c>
      <c r="Y109" s="269">
        <v>2938.9917681832003</v>
      </c>
      <c r="Z109" s="356">
        <f>AF109</f>
        <v>2971.282878741466</v>
      </c>
      <c r="AA109" s="356"/>
      <c r="AB109" s="312"/>
      <c r="AC109" s="356">
        <f>'Operating Data'!AC108</f>
        <v>2970.7629314344999</v>
      </c>
      <c r="AD109" s="356">
        <f>'Operating Data'!AD108</f>
        <v>2967.9573043132841</v>
      </c>
      <c r="AE109" s="356">
        <f>'Operating Data'!AE108</f>
        <v>2967.9573043132841</v>
      </c>
      <c r="AF109" s="356">
        <f>'Operating Data'!AF108</f>
        <v>2971.282878741466</v>
      </c>
      <c r="AG109" s="356">
        <f>'Operating Data'!AG108</f>
        <v>2991.9800649933709</v>
      </c>
      <c r="AH109" s="356">
        <f>'Operating Data'!AH108</f>
        <v>2992.4839738797073</v>
      </c>
      <c r="AI109" s="356"/>
      <c r="AJ109" s="356"/>
      <c r="AK109" s="230"/>
      <c r="AL109" s="356"/>
      <c r="AM109" s="356"/>
      <c r="AN109" s="356"/>
      <c r="AO109" s="356"/>
      <c r="AP109" s="356"/>
      <c r="AQ109" s="356"/>
      <c r="AR109" s="356"/>
      <c r="AS109" s="356"/>
      <c r="AT109" s="230"/>
      <c r="AU109" s="230"/>
      <c r="AV109" s="230"/>
      <c r="AW109" s="230"/>
      <c r="AX109" s="230"/>
      <c r="AY109" s="230"/>
      <c r="AZ109" s="230"/>
      <c r="BA109"/>
    </row>
    <row r="110" spans="2:53" s="78" customFormat="1" ht="15" customHeight="1" x14ac:dyDescent="0.35">
      <c r="B110" s="43" t="s">
        <v>134</v>
      </c>
      <c r="C110" s="43"/>
      <c r="D110" s="43"/>
      <c r="E110" s="43"/>
      <c r="F110" s="43"/>
      <c r="G110" s="43"/>
      <c r="H110" s="43"/>
      <c r="I110" s="43"/>
      <c r="J110" s="43"/>
      <c r="K110" s="43"/>
      <c r="L110" s="43"/>
      <c r="M110" s="43"/>
      <c r="N110" s="43"/>
      <c r="O110" s="43"/>
      <c r="P110" s="43"/>
      <c r="Q110" s="43"/>
      <c r="R110" s="43"/>
      <c r="S110" s="43"/>
      <c r="T110" s="357">
        <v>1831.6085</v>
      </c>
      <c r="U110" s="357">
        <v>1816.4480000000001</v>
      </c>
      <c r="V110" s="357">
        <v>1754.29</v>
      </c>
      <c r="W110" s="357">
        <v>1677.6233999999999</v>
      </c>
      <c r="X110" s="357">
        <f>'Operating Data'!X109</f>
        <v>1696.1631</v>
      </c>
      <c r="Y110" s="346">
        <v>1697.9858186104</v>
      </c>
      <c r="Z110" s="357">
        <f>AF110</f>
        <v>1713.3846924118029</v>
      </c>
      <c r="AA110" s="357"/>
      <c r="AB110" s="230"/>
      <c r="AC110" s="357">
        <f>'Operating Data'!AC109</f>
        <v>1713.1373648563999</v>
      </c>
      <c r="AD110" s="357">
        <f>'Operating Data'!AD109</f>
        <v>1709.4158450589159</v>
      </c>
      <c r="AE110" s="357">
        <f>'Operating Data'!AE109</f>
        <v>1709.4158450589159</v>
      </c>
      <c r="AF110" s="357">
        <f>'Operating Data'!AF109</f>
        <v>1713.3846924118029</v>
      </c>
      <c r="AG110" s="357">
        <f>'Operating Data'!AG109</f>
        <v>1723.2544337735289</v>
      </c>
      <c r="AH110" s="357">
        <f>'Operating Data'!AH109</f>
        <v>1723.4947297402121</v>
      </c>
      <c r="AI110" s="357"/>
      <c r="AJ110" s="357"/>
      <c r="AK110" s="230"/>
      <c r="AL110" s="357"/>
      <c r="AM110" s="357"/>
      <c r="AN110" s="357"/>
      <c r="AO110" s="357"/>
      <c r="AP110" s="357"/>
      <c r="AQ110" s="357"/>
      <c r="AR110" s="357"/>
      <c r="AS110" s="357"/>
      <c r="AT110" s="230"/>
      <c r="AU110" s="230"/>
      <c r="AV110" s="230"/>
      <c r="AW110" s="230"/>
      <c r="AX110" s="230"/>
      <c r="AY110" s="230"/>
      <c r="AZ110" s="230"/>
      <c r="BA110"/>
    </row>
    <row r="111" spans="2:53" s="78" customFormat="1" ht="15" customHeight="1" x14ac:dyDescent="0.35">
      <c r="B111" s="43" t="s">
        <v>135</v>
      </c>
      <c r="C111" s="43"/>
      <c r="D111" s="43"/>
      <c r="E111" s="43"/>
      <c r="F111" s="43"/>
      <c r="G111" s="43"/>
      <c r="H111" s="43"/>
      <c r="I111" s="43"/>
      <c r="J111" s="43"/>
      <c r="K111" s="43"/>
      <c r="L111" s="43"/>
      <c r="M111" s="43"/>
      <c r="N111" s="43"/>
      <c r="O111" s="43"/>
      <c r="P111" s="43"/>
      <c r="Q111" s="43"/>
      <c r="R111" s="43"/>
      <c r="S111" s="43"/>
      <c r="T111" s="357">
        <v>1164.1204299999999</v>
      </c>
      <c r="U111" s="357">
        <v>1157.4560200000001</v>
      </c>
      <c r="V111" s="357">
        <v>1151.8310799999999</v>
      </c>
      <c r="W111" s="357">
        <v>1155.54944</v>
      </c>
      <c r="X111" s="357">
        <f>'Operating Data'!X110</f>
        <v>1239.0064199999999</v>
      </c>
      <c r="Y111" s="346">
        <v>1241.0059495728001</v>
      </c>
      <c r="Z111" s="357">
        <f>AF111</f>
        <v>1257.8981863296631</v>
      </c>
      <c r="AA111" s="357"/>
      <c r="AB111" s="230"/>
      <c r="AC111" s="357">
        <f>'Operating Data'!AC110</f>
        <v>1257.6255665781</v>
      </c>
      <c r="AD111" s="357">
        <f>'Operating Data'!AD110</f>
        <v>1258.541459254368</v>
      </c>
      <c r="AE111" s="357">
        <f>'Operating Data'!AE110</f>
        <v>1258.541459254368</v>
      </c>
      <c r="AF111" s="357">
        <f>'Operating Data'!AF110</f>
        <v>1257.8981863296631</v>
      </c>
      <c r="AG111" s="357">
        <f>'Operating Data'!AG110</f>
        <v>1268.7256312198419</v>
      </c>
      <c r="AH111" s="357">
        <f>'Operating Data'!AH110</f>
        <v>1268.989244139495</v>
      </c>
      <c r="AI111" s="357"/>
      <c r="AJ111" s="357"/>
      <c r="AK111" s="230"/>
      <c r="AL111" s="357"/>
      <c r="AM111" s="357"/>
      <c r="AN111" s="357"/>
      <c r="AO111" s="357"/>
      <c r="AP111" s="357"/>
      <c r="AQ111" s="357"/>
      <c r="AR111" s="357"/>
      <c r="AS111" s="357"/>
      <c r="AT111" s="230"/>
      <c r="AU111" s="230"/>
      <c r="AV111" s="230"/>
      <c r="AW111" s="230"/>
      <c r="AX111" s="230"/>
      <c r="AY111" s="230"/>
      <c r="AZ111" s="230"/>
      <c r="BA111"/>
    </row>
    <row r="112" spans="2:53" s="78" customFormat="1" ht="15" customHeight="1" x14ac:dyDescent="0.35">
      <c r="B112" s="41"/>
      <c r="C112" s="41"/>
      <c r="D112" s="41"/>
      <c r="E112" s="41"/>
      <c r="F112" s="41"/>
      <c r="G112" s="41"/>
      <c r="H112" s="41"/>
      <c r="I112" s="41"/>
      <c r="J112" s="41"/>
      <c r="K112" s="41"/>
      <c r="L112" s="41"/>
      <c r="M112" s="41"/>
      <c r="N112" s="41"/>
      <c r="O112" s="41"/>
      <c r="P112" s="41"/>
      <c r="Q112" s="41"/>
      <c r="R112" s="41"/>
      <c r="S112" s="41"/>
      <c r="T112" s="484"/>
      <c r="U112" s="484"/>
      <c r="V112" s="484"/>
      <c r="W112" s="484"/>
      <c r="X112" s="484"/>
      <c r="Y112" s="484"/>
      <c r="Z112" s="484"/>
      <c r="AA112" s="379"/>
      <c r="AB112" s="230"/>
      <c r="AC112" s="379"/>
      <c r="AD112" s="379"/>
      <c r="AE112" s="379"/>
      <c r="AF112" s="379"/>
      <c r="AG112" s="379"/>
      <c r="AH112" s="379"/>
      <c r="AI112" s="379"/>
      <c r="AJ112" s="379"/>
      <c r="AK112" s="230"/>
      <c r="AL112" s="379"/>
      <c r="AM112" s="379"/>
      <c r="AN112" s="379"/>
      <c r="AO112" s="379"/>
      <c r="AP112" s="379"/>
      <c r="AQ112" s="379"/>
      <c r="AR112" s="379"/>
      <c r="AS112" s="379"/>
      <c r="AT112" s="230"/>
      <c r="AU112" s="230"/>
      <c r="AV112" s="230"/>
      <c r="AW112" s="230"/>
      <c r="AX112" s="230"/>
      <c r="AY112" s="230"/>
      <c r="AZ112" s="230"/>
      <c r="BA112"/>
    </row>
    <row r="113" spans="2:53" s="78" customFormat="1" ht="15" customHeight="1" x14ac:dyDescent="0.35">
      <c r="B113" s="50" t="s">
        <v>117</v>
      </c>
      <c r="C113" s="50"/>
      <c r="D113" s="50"/>
      <c r="E113" s="50"/>
      <c r="F113" s="50"/>
      <c r="G113" s="50"/>
      <c r="H113" s="50"/>
      <c r="I113" s="50"/>
      <c r="J113" s="50"/>
      <c r="K113" s="50"/>
      <c r="L113" s="50"/>
      <c r="M113" s="50"/>
      <c r="N113" s="50"/>
      <c r="O113" s="50"/>
      <c r="P113" s="50"/>
      <c r="Q113" s="50"/>
      <c r="R113" s="50"/>
      <c r="S113" s="50"/>
      <c r="T113" s="379"/>
      <c r="U113" s="379"/>
      <c r="V113" s="379"/>
      <c r="W113" s="379"/>
      <c r="X113" s="379"/>
      <c r="Y113" s="379"/>
      <c r="Z113" s="379"/>
      <c r="AA113" s="379"/>
      <c r="AB113" s="230"/>
      <c r="AC113" s="379"/>
      <c r="AD113" s="379"/>
      <c r="AE113" s="379"/>
      <c r="AF113" s="379"/>
      <c r="AG113" s="379"/>
      <c r="AH113" s="379"/>
      <c r="AI113" s="379"/>
      <c r="AJ113" s="379"/>
      <c r="AK113" s="230"/>
      <c r="AL113" s="379"/>
      <c r="AM113" s="379"/>
      <c r="AN113" s="379"/>
      <c r="AO113" s="379"/>
      <c r="AP113" s="379"/>
      <c r="AQ113" s="379"/>
      <c r="AR113" s="379"/>
      <c r="AS113" s="379"/>
      <c r="AT113" s="230"/>
      <c r="AU113" s="230"/>
      <c r="AV113" s="230"/>
      <c r="AW113" s="230"/>
      <c r="AX113" s="230"/>
      <c r="AY113" s="230"/>
      <c r="AZ113" s="230"/>
      <c r="BA113"/>
    </row>
    <row r="114" spans="2:53" s="78" customFormat="1" ht="15" customHeight="1" x14ac:dyDescent="0.35">
      <c r="B114" s="18" t="s">
        <v>118</v>
      </c>
      <c r="C114" s="18"/>
      <c r="D114" s="18"/>
      <c r="E114" s="18"/>
      <c r="F114" s="18"/>
      <c r="G114" s="18"/>
      <c r="H114" s="18"/>
      <c r="I114" s="18"/>
      <c r="J114" s="18"/>
      <c r="K114" s="18"/>
      <c r="L114" s="18"/>
      <c r="M114" s="18"/>
      <c r="N114" s="18"/>
      <c r="O114" s="18"/>
      <c r="P114" s="18"/>
      <c r="Q114" s="18"/>
      <c r="R114" s="18"/>
      <c r="S114" s="18"/>
      <c r="T114" s="357">
        <v>226307.95253800001</v>
      </c>
      <c r="U114" s="357">
        <v>226822.67702099998</v>
      </c>
      <c r="V114" s="357">
        <v>228349.13084600001</v>
      </c>
      <c r="W114" s="357">
        <v>230675.76</v>
      </c>
      <c r="X114" s="357">
        <f>'Operating Data'!X124</f>
        <v>232089.07</v>
      </c>
      <c r="Y114" s="357">
        <v>234668.49000000002</v>
      </c>
      <c r="Z114" s="357">
        <f>AF114</f>
        <v>236136.71000000002</v>
      </c>
      <c r="AA114" s="357"/>
      <c r="AB114" s="230"/>
      <c r="AC114" s="357">
        <f>'Operating Data'!AC124</f>
        <v>234773.65</v>
      </c>
      <c r="AD114" s="357">
        <f>'Operating Data'!AD124</f>
        <v>234875.4</v>
      </c>
      <c r="AE114" s="357">
        <f>'Operating Data'!AE124</f>
        <v>234996.17</v>
      </c>
      <c r="AF114" s="357">
        <f>'Operating Data'!AF124</f>
        <v>236136.71000000002</v>
      </c>
      <c r="AG114" s="357">
        <f>'Operating Data'!AG124</f>
        <v>236302.90999999997</v>
      </c>
      <c r="AH114" s="357">
        <f>'Operating Data'!AH124</f>
        <v>236666</v>
      </c>
      <c r="AI114" s="357"/>
      <c r="AJ114" s="357"/>
      <c r="AK114" s="230"/>
      <c r="AL114" s="357"/>
      <c r="AM114" s="357"/>
      <c r="AN114" s="357"/>
      <c r="AO114" s="357"/>
      <c r="AP114" s="357"/>
      <c r="AQ114" s="357"/>
      <c r="AR114" s="357"/>
      <c r="AS114" s="357"/>
      <c r="AT114" s="230"/>
      <c r="AU114" s="230"/>
      <c r="AV114" s="230"/>
      <c r="AW114" s="230"/>
      <c r="AX114" s="230"/>
      <c r="AY114" s="230"/>
      <c r="AZ114" s="230"/>
      <c r="BA114"/>
    </row>
    <row r="115" spans="2:53" s="78" customFormat="1" ht="15" customHeight="1" x14ac:dyDescent="0.35">
      <c r="B115" s="18" t="s">
        <v>120</v>
      </c>
      <c r="C115" s="18"/>
      <c r="D115" s="18"/>
      <c r="E115" s="18"/>
      <c r="F115" s="18"/>
      <c r="G115" s="18"/>
      <c r="H115" s="18"/>
      <c r="I115" s="18"/>
      <c r="J115" s="18"/>
      <c r="K115" s="18"/>
      <c r="L115" s="18"/>
      <c r="M115" s="18"/>
      <c r="N115" s="18"/>
      <c r="O115" s="18"/>
      <c r="P115" s="18"/>
      <c r="Q115" s="18"/>
      <c r="R115" s="18"/>
      <c r="S115" s="18"/>
      <c r="T115" s="357">
        <v>19.076000000000001</v>
      </c>
      <c r="U115" s="357">
        <v>22.513999999999999</v>
      </c>
      <c r="V115" s="357">
        <v>27.030999999999999</v>
      </c>
      <c r="W115" s="357">
        <v>34.082000000000001</v>
      </c>
      <c r="X115" s="357">
        <f>'Operating Data'!X131</f>
        <v>39.841999999999999</v>
      </c>
      <c r="Y115" s="357">
        <v>58.472999999999999</v>
      </c>
      <c r="Z115" s="357">
        <f>AF115</f>
        <v>68.031000000000006</v>
      </c>
      <c r="AA115" s="357"/>
      <c r="AB115" s="230"/>
      <c r="AC115" s="357">
        <f>'Operating Data'!AC131</f>
        <v>62.887</v>
      </c>
      <c r="AD115" s="357">
        <f>'Operating Data'!AD131</f>
        <v>65.644000000000005</v>
      </c>
      <c r="AE115" s="357">
        <f>'Operating Data'!AE131</f>
        <v>67.266999999999996</v>
      </c>
      <c r="AF115" s="357">
        <f>'Operating Data'!AF131</f>
        <v>68.031000000000006</v>
      </c>
      <c r="AG115" s="357">
        <f>'Operating Data'!AG131</f>
        <v>68.031000000000006</v>
      </c>
      <c r="AH115" s="357">
        <f>'Operating Data'!AH131</f>
        <v>68.426000000000002</v>
      </c>
      <c r="AI115" s="357"/>
      <c r="AJ115" s="357"/>
      <c r="AK115" s="230"/>
      <c r="AL115" s="357"/>
      <c r="AM115" s="357"/>
      <c r="AN115" s="357"/>
      <c r="AO115" s="357"/>
      <c r="AP115" s="357"/>
      <c r="AQ115" s="357"/>
      <c r="AR115" s="357"/>
      <c r="AS115" s="357"/>
      <c r="AT115" s="230"/>
      <c r="AU115" s="230"/>
      <c r="AV115" s="230"/>
      <c r="AW115" s="230"/>
      <c r="AX115" s="230"/>
      <c r="AY115" s="230"/>
      <c r="AZ115" s="230"/>
      <c r="BA115"/>
    </row>
    <row r="116" spans="2:53" s="78" customFormat="1" ht="15" customHeight="1" x14ac:dyDescent="0.35">
      <c r="B116" s="18" t="s">
        <v>121</v>
      </c>
      <c r="C116" s="18"/>
      <c r="D116" s="18"/>
      <c r="E116" s="18"/>
      <c r="F116" s="18"/>
      <c r="G116" s="18"/>
      <c r="H116" s="18"/>
      <c r="I116" s="18"/>
      <c r="J116" s="18"/>
      <c r="K116" s="18"/>
      <c r="L116" s="18"/>
      <c r="M116" s="18"/>
      <c r="N116" s="18"/>
      <c r="O116" s="18"/>
      <c r="P116" s="18"/>
      <c r="Q116" s="18"/>
      <c r="R116" s="18"/>
      <c r="S116" s="18"/>
      <c r="T116" s="357">
        <v>1922.991</v>
      </c>
      <c r="U116" s="357">
        <v>2578.1669999999999</v>
      </c>
      <c r="V116" s="357">
        <v>3208.2089999999998</v>
      </c>
      <c r="W116" s="357">
        <v>3983.1039999999998</v>
      </c>
      <c r="X116" s="357">
        <f>'Operating Data'!X135</f>
        <v>4593.9399999999996</v>
      </c>
      <c r="Y116" s="357">
        <v>5620.1880000000001</v>
      </c>
      <c r="Z116" s="357">
        <f>AF116</f>
        <v>6579.0839999999998</v>
      </c>
      <c r="AA116" s="357"/>
      <c r="AB116" s="230"/>
      <c r="AC116" s="357">
        <f>'Operating Data'!AC135</f>
        <v>5883.7049999999999</v>
      </c>
      <c r="AD116" s="357">
        <f>'Operating Data'!AD135</f>
        <v>6162.9830000000002</v>
      </c>
      <c r="AE116" s="357">
        <f>'Operating Data'!AE135</f>
        <v>6406.19</v>
      </c>
      <c r="AF116" s="357">
        <f>'Operating Data'!AF135</f>
        <v>6579.0839999999998</v>
      </c>
      <c r="AG116" s="357">
        <f>'Operating Data'!AG135</f>
        <v>6608.4679999999998</v>
      </c>
      <c r="AH116" s="357">
        <f>'Operating Data'!AH135</f>
        <v>6636.1409999999996</v>
      </c>
      <c r="AI116" s="357"/>
      <c r="AJ116" s="357"/>
      <c r="AK116" s="230"/>
      <c r="AL116" s="357"/>
      <c r="AM116" s="357"/>
      <c r="AN116" s="357"/>
      <c r="AO116" s="357"/>
      <c r="AP116" s="357"/>
      <c r="AQ116" s="357"/>
      <c r="AR116" s="357"/>
      <c r="AS116" s="357"/>
      <c r="AT116" s="230"/>
      <c r="AU116" s="230"/>
      <c r="AV116" s="230"/>
      <c r="AW116" s="230"/>
      <c r="AX116" s="230"/>
      <c r="AY116" s="230"/>
      <c r="AZ116" s="230"/>
      <c r="BA116"/>
    </row>
    <row r="117" spans="2:53" s="78" customFormat="1" ht="15" customHeight="1" x14ac:dyDescent="0.35">
      <c r="B117" s="21" t="s">
        <v>136</v>
      </c>
      <c r="C117" s="21"/>
      <c r="D117" s="21"/>
      <c r="E117" s="21"/>
      <c r="F117" s="21"/>
      <c r="G117" s="21"/>
      <c r="H117" s="21"/>
      <c r="I117" s="21"/>
      <c r="J117" s="21"/>
      <c r="K117" s="21"/>
      <c r="L117" s="21"/>
      <c r="M117" s="21"/>
      <c r="N117" s="21"/>
      <c r="O117" s="21"/>
      <c r="P117" s="21"/>
      <c r="Q117" s="21"/>
      <c r="R117" s="21"/>
      <c r="S117" s="21"/>
      <c r="T117" s="380" t="s">
        <v>11</v>
      </c>
      <c r="U117" s="380">
        <v>0.41070893200610825</v>
      </c>
      <c r="V117" s="380">
        <v>0.50903986706166515</v>
      </c>
      <c r="W117" s="380">
        <v>0.62527662234482184</v>
      </c>
      <c r="X117" s="380">
        <f>'Operating Data'!X136</f>
        <v>0.71503025999642933</v>
      </c>
      <c r="Y117" s="380">
        <v>0.86672190677376038</v>
      </c>
      <c r="Z117" s="380">
        <f>AF117</f>
        <v>1.0058654093127362</v>
      </c>
      <c r="AA117" s="380"/>
      <c r="AB117" s="230"/>
      <c r="AC117" s="380">
        <f>'Operating Data'!AC136</f>
        <v>0.9064527450071731</v>
      </c>
      <c r="AD117" s="380">
        <f>'Operating Data'!AD136</f>
        <v>0.94679963787079946</v>
      </c>
      <c r="AE117" s="380">
        <f>'Operating Data'!AE136</f>
        <v>0.98164308326081551</v>
      </c>
      <c r="AF117" s="380">
        <f>'Operating Data'!AF136</f>
        <v>1.0058654093127362</v>
      </c>
      <c r="AG117" s="380">
        <f>'Operating Data'!AG136</f>
        <v>1.0083851172408826</v>
      </c>
      <c r="AH117" s="380">
        <f>'Operating Data'!AH136</f>
        <v>1.0097242473674464</v>
      </c>
      <c r="AI117" s="380"/>
      <c r="AJ117" s="380"/>
      <c r="AK117" s="230"/>
      <c r="AL117" s="380"/>
      <c r="AM117" s="357"/>
      <c r="AN117" s="357"/>
      <c r="AO117" s="357"/>
      <c r="AP117" s="357"/>
      <c r="AQ117" s="357"/>
      <c r="AR117" s="357"/>
      <c r="AS117" s="357"/>
      <c r="AT117" s="230"/>
      <c r="AU117" s="230"/>
      <c r="AV117" s="230"/>
      <c r="AW117" s="230"/>
      <c r="AX117" s="230"/>
      <c r="AY117" s="230"/>
      <c r="AZ117" s="230"/>
      <c r="BA117"/>
    </row>
    <row r="118" spans="2:53" s="78" customFormat="1" ht="15" customHeight="1" x14ac:dyDescent="0.35">
      <c r="B118" s="21"/>
      <c r="C118" s="21"/>
      <c r="D118" s="21"/>
      <c r="E118" s="21"/>
      <c r="F118" s="21"/>
      <c r="G118" s="21"/>
      <c r="H118" s="21"/>
      <c r="I118" s="21"/>
      <c r="J118" s="21"/>
      <c r="K118" s="21"/>
      <c r="L118" s="21"/>
      <c r="M118" s="21"/>
      <c r="N118" s="21"/>
      <c r="O118" s="21"/>
      <c r="P118" s="21"/>
      <c r="Q118" s="21"/>
      <c r="R118" s="21"/>
      <c r="S118" s="21"/>
      <c r="T118" s="380"/>
      <c r="U118" s="380"/>
      <c r="V118" s="380"/>
      <c r="W118" s="380"/>
      <c r="X118" s="380"/>
      <c r="Y118" s="380"/>
      <c r="Z118" s="380"/>
      <c r="AA118" s="380"/>
      <c r="AB118" s="230"/>
      <c r="AC118" s="380"/>
      <c r="AD118" s="380"/>
      <c r="AE118" s="380"/>
      <c r="AF118" s="380"/>
      <c r="AG118" s="380"/>
      <c r="AH118" s="380"/>
      <c r="AI118" s="355"/>
      <c r="AJ118" s="355"/>
      <c r="AK118" s="230"/>
      <c r="AL118" s="380"/>
      <c r="AM118" s="357"/>
      <c r="AN118" s="357"/>
      <c r="AO118" s="357"/>
      <c r="AP118" s="357"/>
      <c r="AQ118" s="357"/>
      <c r="AR118" s="357"/>
      <c r="AS118" s="357"/>
      <c r="AT118" s="230"/>
      <c r="AU118" s="230"/>
      <c r="AV118" s="230"/>
      <c r="AW118" s="230"/>
      <c r="AX118" s="230"/>
      <c r="AY118" s="230"/>
      <c r="AZ118" s="230"/>
      <c r="BA118"/>
    </row>
    <row r="119" spans="2:53" s="78" customFormat="1" ht="15" customHeight="1" x14ac:dyDescent="0.35">
      <c r="B119" s="48" t="s">
        <v>122</v>
      </c>
      <c r="C119" s="48"/>
      <c r="D119" s="48"/>
      <c r="E119" s="48"/>
      <c r="F119" s="48"/>
      <c r="G119" s="48"/>
      <c r="H119" s="48"/>
      <c r="I119" s="48"/>
      <c r="J119" s="48"/>
      <c r="K119" s="48"/>
      <c r="L119" s="48"/>
      <c r="M119" s="48"/>
      <c r="N119" s="48"/>
      <c r="O119" s="48"/>
      <c r="P119" s="48"/>
      <c r="Q119" s="48"/>
      <c r="R119" s="48"/>
      <c r="S119" s="48"/>
      <c r="T119" s="356">
        <v>6225.643</v>
      </c>
      <c r="U119" s="356">
        <v>6277.3580000000002</v>
      </c>
      <c r="V119" s="356">
        <v>6302.4709999999995</v>
      </c>
      <c r="W119" s="356">
        <v>6370.1469999999999</v>
      </c>
      <c r="X119" s="356">
        <f>'Operating Data'!X140</f>
        <v>6424.8190000000004</v>
      </c>
      <c r="Y119" s="269">
        <v>6484.4189999999999</v>
      </c>
      <c r="Z119" s="356">
        <f>AF119</f>
        <v>6540.72</v>
      </c>
      <c r="AA119" s="356"/>
      <c r="AB119" s="230"/>
      <c r="AC119" s="356">
        <f>'Operating Data'!AC140</f>
        <v>6490.9120000000003</v>
      </c>
      <c r="AD119" s="356">
        <f>'Operating Data'!AD140</f>
        <v>6509.2790000000005</v>
      </c>
      <c r="AE119" s="356">
        <f>'Operating Data'!AE140</f>
        <v>6525.9870000000001</v>
      </c>
      <c r="AF119" s="356">
        <f>'Operating Data'!AF140</f>
        <v>6540.72</v>
      </c>
      <c r="AG119" s="356">
        <f>'Operating Data'!AG140</f>
        <v>6553.5159999999996</v>
      </c>
      <c r="AH119" s="356">
        <f>'Operating Data'!AH140</f>
        <v>6572.2309999999998</v>
      </c>
      <c r="AI119" s="356"/>
      <c r="AJ119" s="356"/>
      <c r="AK119" s="230"/>
      <c r="AL119" s="356"/>
      <c r="AM119" s="356"/>
      <c r="AN119" s="356"/>
      <c r="AO119" s="356"/>
      <c r="AP119" s="356"/>
      <c r="AQ119" s="356"/>
      <c r="AR119" s="356"/>
      <c r="AS119" s="356"/>
      <c r="AT119" s="230"/>
      <c r="AU119" s="230"/>
      <c r="AV119" s="230"/>
      <c r="AW119" s="230"/>
      <c r="AX119" s="230"/>
      <c r="AY119" s="230"/>
      <c r="AZ119" s="230"/>
      <c r="BA119"/>
    </row>
    <row r="120" spans="2:53" s="78" customFormat="1" ht="15" customHeight="1" x14ac:dyDescent="0.35">
      <c r="B120" s="156" t="s">
        <v>123</v>
      </c>
      <c r="C120" s="156"/>
      <c r="D120" s="156"/>
      <c r="E120" s="156"/>
      <c r="F120" s="156"/>
      <c r="G120" s="156"/>
      <c r="H120" s="156"/>
      <c r="I120" s="156"/>
      <c r="J120" s="156"/>
      <c r="K120" s="156"/>
      <c r="L120" s="156"/>
      <c r="M120" s="156"/>
      <c r="N120" s="156"/>
      <c r="O120" s="156"/>
      <c r="P120" s="156"/>
      <c r="Q120" s="156"/>
      <c r="R120" s="156"/>
      <c r="S120" s="156"/>
      <c r="T120" s="368" t="s">
        <v>11</v>
      </c>
      <c r="U120" s="368">
        <f>IFERROR(IF(OR(U119/T119-1&gt;2,U119/T119-1&lt;-0.95),"-",U119/T119-1),"-")</f>
        <v>8.3067724892031958E-3</v>
      </c>
      <c r="V120" s="369">
        <f>IFERROR(IF(OR(V119/U119-1&gt;2,V119/U119-1&lt;-0.95),"-",V119/U119-1),"-")</f>
        <v>4.0005683919890345E-3</v>
      </c>
      <c r="W120" s="370">
        <f>IFERROR(IF(OR(W119/V119-1&gt;2,W119/V119-1&lt;-0.95),"-",W119/V119-1),"-")</f>
        <v>1.0738010535867648E-2</v>
      </c>
      <c r="X120" s="370">
        <f t="shared" ref="X120:Z120" si="53">IFERROR(IF(OR(X119/W119-1&gt;2,X119/W119-1&lt;-0.95),"-",X119/W119-1),"-")</f>
        <v>8.5825334956948218E-3</v>
      </c>
      <c r="Y120" s="370">
        <f t="shared" si="53"/>
        <v>9.276525922364387E-3</v>
      </c>
      <c r="Z120" s="370">
        <f t="shared" si="53"/>
        <v>8.6825049399184007E-3</v>
      </c>
      <c r="AA120" s="370"/>
      <c r="AB120" s="230"/>
      <c r="AC120" s="370" t="str">
        <f>IFERROR(IF(OR(AC119/#REF!-1&gt;2,AC119/#REF!-1&lt;-0.95),"-",AC119/#REF!-1),"-")</f>
        <v>-</v>
      </c>
      <c r="AD120" s="370" t="str">
        <f>IFERROR(IF(OR(AD119/#REF!-1&gt;2,AD119/#REF!-1&lt;-0.95),"-",AD119/#REF!-1),"-")</f>
        <v>-</v>
      </c>
      <c r="AE120" s="370" t="str">
        <f>IFERROR(IF(OR(AE119/#REF!-1&gt;2,AE119/#REF!-1&lt;-0.95),"-",AE119/#REF!-1),"-")</f>
        <v>-</v>
      </c>
      <c r="AF120" s="370" t="str">
        <f>IFERROR(IF(OR(AF119/#REF!-1&gt;2,AF119/#REF!-1&lt;-0.95),"-",AF119/#REF!-1),"-")</f>
        <v>-</v>
      </c>
      <c r="AG120" s="370">
        <f>IFERROR(IF(OR(AG119/AC119-1&gt;2,AG119/AC119-1&lt;-0.95),"-",AG119/AC119-1),"-")</f>
        <v>9.6448696269491041E-3</v>
      </c>
      <c r="AH120" s="370">
        <f>IFERROR(IF(OR(AH119/AD119-1&gt;2,AH119/AD119-1&lt;-0.95),"-",AH119/AD119-1),"-")</f>
        <v>9.6711171851751043E-3</v>
      </c>
      <c r="AI120" s="370"/>
      <c r="AJ120" s="370"/>
      <c r="AK120" s="230"/>
      <c r="AL120" s="368"/>
      <c r="AM120" s="368"/>
      <c r="AN120" s="368"/>
      <c r="AO120" s="368"/>
      <c r="AP120" s="368"/>
      <c r="AQ120" s="368"/>
      <c r="AR120" s="368"/>
      <c r="AS120" s="368"/>
      <c r="AT120" s="230"/>
      <c r="AU120" s="230"/>
      <c r="AV120" s="230"/>
      <c r="AW120" s="230"/>
      <c r="AX120" s="230"/>
      <c r="AY120" s="230"/>
      <c r="AZ120" s="230"/>
      <c r="BA120"/>
    </row>
    <row r="121" spans="2:53" s="78" customFormat="1" ht="15" customHeight="1" x14ac:dyDescent="0.35">
      <c r="B121" s="43" t="s">
        <v>137</v>
      </c>
      <c r="C121" s="43"/>
      <c r="D121" s="43"/>
      <c r="E121" s="43"/>
      <c r="F121" s="43"/>
      <c r="G121" s="43"/>
      <c r="H121" s="43"/>
      <c r="I121" s="43"/>
      <c r="J121" s="43"/>
      <c r="K121" s="43"/>
      <c r="L121" s="43"/>
      <c r="M121" s="43"/>
      <c r="N121" s="43"/>
      <c r="O121" s="43"/>
      <c r="P121" s="43"/>
      <c r="Q121" s="43"/>
      <c r="R121" s="43"/>
      <c r="S121" s="43"/>
      <c r="T121" s="357">
        <v>25.100999999999999</v>
      </c>
      <c r="U121" s="357">
        <v>25.411999999999999</v>
      </c>
      <c r="V121" s="357">
        <v>25.489000000000001</v>
      </c>
      <c r="W121" s="357">
        <v>25.945</v>
      </c>
      <c r="X121" s="357">
        <f>'Operating Data'!X141</f>
        <v>26.306000000000001</v>
      </c>
      <c r="Y121" s="346">
        <v>26.541999999999998</v>
      </c>
      <c r="Z121" s="357">
        <f>AF121</f>
        <v>26.972000000000001</v>
      </c>
      <c r="AA121" s="357"/>
      <c r="AB121" s="357"/>
      <c r="AC121" s="357">
        <f>'Operating Data'!AC141</f>
        <v>26.614999999999998</v>
      </c>
      <c r="AD121" s="357">
        <f>'Operating Data'!AD141</f>
        <v>26.727</v>
      </c>
      <c r="AE121" s="357">
        <f>'Operating Data'!AE141</f>
        <v>26.851000000000003</v>
      </c>
      <c r="AF121" s="357">
        <f>'Operating Data'!AF141</f>
        <v>26.972000000000001</v>
      </c>
      <c r="AG121" s="357">
        <f>'Operating Data'!AG141</f>
        <v>27.215999999999998</v>
      </c>
      <c r="AH121" s="357">
        <f>'Operating Data'!AH141</f>
        <v>27.323</v>
      </c>
      <c r="AI121" s="357"/>
      <c r="AJ121" s="357"/>
      <c r="AK121" s="230"/>
      <c r="AL121" s="357"/>
      <c r="AM121" s="357"/>
      <c r="AN121" s="357"/>
      <c r="AO121" s="357"/>
      <c r="AP121" s="357"/>
      <c r="AQ121" s="357"/>
      <c r="AR121" s="357"/>
      <c r="AS121" s="357"/>
      <c r="AT121" s="230"/>
      <c r="AU121" s="230"/>
      <c r="AV121" s="230"/>
      <c r="AW121" s="230"/>
      <c r="AX121" s="230"/>
      <c r="AY121" s="230"/>
      <c r="AZ121" s="230"/>
      <c r="BA121"/>
    </row>
    <row r="122" spans="2:53" s="78" customFormat="1" ht="15" customHeight="1" x14ac:dyDescent="0.35">
      <c r="B122" s="156" t="s">
        <v>123</v>
      </c>
      <c r="C122" s="156"/>
      <c r="D122" s="156"/>
      <c r="E122" s="156"/>
      <c r="F122" s="156"/>
      <c r="G122" s="156"/>
      <c r="H122" s="156"/>
      <c r="I122" s="156"/>
      <c r="J122" s="156"/>
      <c r="K122" s="156"/>
      <c r="L122" s="156"/>
      <c r="M122" s="156"/>
      <c r="N122" s="156"/>
      <c r="O122" s="156"/>
      <c r="P122" s="156"/>
      <c r="Q122" s="156"/>
      <c r="R122" s="156"/>
      <c r="S122" s="156"/>
      <c r="T122" s="368" t="s">
        <v>11</v>
      </c>
      <c r="U122" s="368">
        <f>IFERROR(IF(OR(U121/T121-1&gt;2,U121/T121-1&lt;-0.95),"-",U121/T121-1),"-")</f>
        <v>1.2389944623720117E-2</v>
      </c>
      <c r="V122" s="369">
        <f>IFERROR(IF(OR(V121/U121-1&gt;2,V121/U121-1&lt;-0.95),"-",V121/U121-1),"-")</f>
        <v>3.0300645364396139E-3</v>
      </c>
      <c r="W122" s="370">
        <f>IFERROR(IF(OR(W121/V121-1&gt;2,W121/V121-1&lt;-0.95),"-",W121/V121-1),"-")</f>
        <v>1.7890070226372234E-2</v>
      </c>
      <c r="X122" s="370">
        <f t="shared" ref="X122:Z122" si="54">IFERROR(IF(OR(X121/W121-1&gt;2,X121/W121-1&lt;-0.95),"-",X121/W121-1),"-")</f>
        <v>1.3914048949701385E-2</v>
      </c>
      <c r="Y122" s="370">
        <f t="shared" si="54"/>
        <v>8.9713373374893379E-3</v>
      </c>
      <c r="Z122" s="370">
        <f t="shared" si="54"/>
        <v>1.620073845226444E-2</v>
      </c>
      <c r="AA122" s="370"/>
      <c r="AB122" s="230"/>
      <c r="AC122" s="370" t="str">
        <f>IFERROR(IF(OR(AC121/#REF!-1&gt;2,AC121/#REF!-1&lt;-0.95),"-",AC121/#REF!-1),"-")</f>
        <v>-</v>
      </c>
      <c r="AD122" s="370" t="str">
        <f>IFERROR(IF(OR(AD121/#REF!-1&gt;2,AD121/#REF!-1&lt;-0.95),"-",AD121/#REF!-1),"-")</f>
        <v>-</v>
      </c>
      <c r="AE122" s="370" t="str">
        <f>IFERROR(IF(OR(AE121/#REF!-1&gt;2,AE121/#REF!-1&lt;-0.95),"-",AE121/#REF!-1),"-")</f>
        <v>-</v>
      </c>
      <c r="AF122" s="370" t="str">
        <f>IFERROR(IF(OR(AF121/#REF!-1&gt;2,AF121/#REF!-1&lt;-0.95),"-",AF121/#REF!-1),"-")</f>
        <v>-</v>
      </c>
      <c r="AG122" s="370">
        <f>IFERROR(IF(OR(AG121/AC121-1&gt;2,AG121/AC121-1&lt;-0.95),"-",AG121/AC121-1),"-")</f>
        <v>2.2581251174149886E-2</v>
      </c>
      <c r="AH122" s="370">
        <f>IFERROR(IF(OR(AH121/AD121-1&gt;2,AH121/AD121-1&lt;-0.95),"-",AH121/AD121-1),"-")</f>
        <v>2.2299547274291953E-2</v>
      </c>
      <c r="AI122" s="370"/>
      <c r="AJ122" s="370"/>
      <c r="AK122" s="230"/>
      <c r="AL122" s="368"/>
      <c r="AM122" s="368"/>
      <c r="AN122" s="368"/>
      <c r="AO122" s="368"/>
      <c r="AP122" s="368"/>
      <c r="AQ122" s="368"/>
      <c r="AR122" s="368"/>
      <c r="AS122" s="368"/>
      <c r="AT122" s="230"/>
      <c r="AU122" s="230"/>
      <c r="AV122" s="230"/>
      <c r="AW122" s="230"/>
      <c r="AX122" s="230"/>
      <c r="AY122" s="230"/>
      <c r="AZ122" s="230"/>
      <c r="BA122"/>
    </row>
    <row r="123" spans="2:53" s="78" customFormat="1" ht="15" customHeight="1" x14ac:dyDescent="0.35">
      <c r="B123" s="43" t="s">
        <v>138</v>
      </c>
      <c r="C123" s="43"/>
      <c r="D123" s="43"/>
      <c r="E123" s="43"/>
      <c r="F123" s="43"/>
      <c r="G123" s="43"/>
      <c r="H123" s="43"/>
      <c r="I123" s="43"/>
      <c r="J123" s="43"/>
      <c r="K123" s="43"/>
      <c r="L123" s="43"/>
      <c r="M123" s="43"/>
      <c r="N123" s="43"/>
      <c r="O123" s="43"/>
      <c r="P123" s="43"/>
      <c r="Q123" s="43"/>
      <c r="R123" s="43"/>
      <c r="S123" s="43"/>
      <c r="T123" s="357">
        <v>36.453000000000003</v>
      </c>
      <c r="U123" s="357">
        <v>37.143999999999998</v>
      </c>
      <c r="V123" s="357">
        <v>37.514000000000003</v>
      </c>
      <c r="W123" s="357">
        <v>38.401000000000003</v>
      </c>
      <c r="X123" s="357">
        <f>'Operating Data'!X142</f>
        <v>39.033999999999999</v>
      </c>
      <c r="Y123" s="346">
        <v>39.987000000000002</v>
      </c>
      <c r="Z123" s="357">
        <f>AF123</f>
        <v>41.054000000000002</v>
      </c>
      <c r="AA123" s="357"/>
      <c r="AB123" s="357"/>
      <c r="AC123" s="357">
        <f>'Operating Data'!AC142</f>
        <v>40.159999999999997</v>
      </c>
      <c r="AD123" s="357">
        <f>'Operating Data'!AD142</f>
        <v>40.582999999999998</v>
      </c>
      <c r="AE123" s="357">
        <f>'Operating Data'!AE142</f>
        <v>40.762</v>
      </c>
      <c r="AF123" s="357">
        <f>'Operating Data'!AF142</f>
        <v>41.054000000000002</v>
      </c>
      <c r="AG123" s="357">
        <f>'Operating Data'!AG142</f>
        <v>41.222999999999999</v>
      </c>
      <c r="AH123" s="357">
        <f>'Operating Data'!AH142</f>
        <v>41.658999999999999</v>
      </c>
      <c r="AI123" s="357"/>
      <c r="AJ123" s="357"/>
      <c r="AK123" s="230"/>
      <c r="AL123" s="357"/>
      <c r="AM123" s="357"/>
      <c r="AN123" s="357"/>
      <c r="AO123" s="357"/>
      <c r="AP123" s="357"/>
      <c r="AQ123" s="357"/>
      <c r="AR123" s="357"/>
      <c r="AS123" s="357"/>
      <c r="AT123" s="230"/>
      <c r="AU123" s="230"/>
      <c r="AV123" s="230"/>
      <c r="AW123" s="230"/>
      <c r="AX123" s="230"/>
      <c r="AY123" s="230"/>
      <c r="AZ123" s="230"/>
      <c r="BA123"/>
    </row>
    <row r="124" spans="2:53" s="78" customFormat="1" ht="15" customHeight="1" x14ac:dyDescent="0.35">
      <c r="B124" s="156" t="s">
        <v>123</v>
      </c>
      <c r="C124" s="156"/>
      <c r="D124" s="156"/>
      <c r="E124" s="156"/>
      <c r="F124" s="156"/>
      <c r="G124" s="156"/>
      <c r="H124" s="156"/>
      <c r="I124" s="156"/>
      <c r="J124" s="156"/>
      <c r="K124" s="156"/>
      <c r="L124" s="156"/>
      <c r="M124" s="156"/>
      <c r="N124" s="156"/>
      <c r="O124" s="156"/>
      <c r="P124" s="156"/>
      <c r="Q124" s="156"/>
      <c r="R124" s="156"/>
      <c r="S124" s="156"/>
      <c r="T124" s="368" t="s">
        <v>11</v>
      </c>
      <c r="U124" s="368">
        <f>IFERROR(IF(OR(U123/T123-1&gt;2,U123/T123-1&lt;-0.95),"-",U123/T123-1),"-")</f>
        <v>1.8955915836830872E-2</v>
      </c>
      <c r="V124" s="369">
        <f>IFERROR(IF(OR(V123/U123-1&gt;2,V123/U123-1&lt;-0.95),"-",V123/U123-1),"-")</f>
        <v>9.9612319620936418E-3</v>
      </c>
      <c r="W124" s="370">
        <f>IFERROR(IF(OR(W123/V123-1&gt;2,W123/V123-1&lt;-0.95),"-",W123/V123-1),"-")</f>
        <v>2.3644506051074377E-2</v>
      </c>
      <c r="X124" s="370">
        <f t="shared" ref="X124:Z124" si="55">IFERROR(IF(OR(X123/W123-1&gt;2,X123/W123-1&lt;-0.95),"-",X123/W123-1),"-")</f>
        <v>1.6483945730579874E-2</v>
      </c>
      <c r="Y124" s="370">
        <f t="shared" si="55"/>
        <v>2.4414612901572985E-2</v>
      </c>
      <c r="Z124" s="370">
        <f t="shared" si="55"/>
        <v>2.6683672193462904E-2</v>
      </c>
      <c r="AA124" s="370"/>
      <c r="AB124" s="230"/>
      <c r="AC124" s="370" t="str">
        <f>IFERROR(IF(OR(AC123/#REF!-1&gt;2,AC123/#REF!-1&lt;-0.95),"-",AC123/#REF!-1),"-")</f>
        <v>-</v>
      </c>
      <c r="AD124" s="370" t="str">
        <f>IFERROR(IF(OR(AD123/#REF!-1&gt;2,AD123/#REF!-1&lt;-0.95),"-",AD123/#REF!-1),"-")</f>
        <v>-</v>
      </c>
      <c r="AE124" s="370" t="str">
        <f>IFERROR(IF(OR(AE123/#REF!-1&gt;2,AE123/#REF!-1&lt;-0.95),"-",AE123/#REF!-1),"-")</f>
        <v>-</v>
      </c>
      <c r="AF124" s="370" t="str">
        <f>IFERROR(IF(OR(AF123/#REF!-1&gt;2,AF123/#REF!-1&lt;-0.95),"-",AF123/#REF!-1),"-")</f>
        <v>-</v>
      </c>
      <c r="AG124" s="370">
        <f>IFERROR(IF(OR(AG123/AC123-1&gt;2,AG123/AC123-1&lt;-0.95),"-",AG123/AC123-1),"-")</f>
        <v>2.6469123505976189E-2</v>
      </c>
      <c r="AH124" s="370">
        <f>IFERROR(IF(OR(AH123/AD123-1&gt;2,AH123/AD123-1&lt;-0.95),"-",AH123/AD123-1),"-")</f>
        <v>2.6513564793140043E-2</v>
      </c>
      <c r="AI124" s="370"/>
      <c r="AJ124" s="370"/>
      <c r="AK124" s="230"/>
      <c r="AL124" s="368"/>
      <c r="AM124" s="368"/>
      <c r="AN124" s="368"/>
      <c r="AO124" s="368"/>
      <c r="AP124" s="368"/>
      <c r="AQ124" s="368"/>
      <c r="AR124" s="368"/>
      <c r="AS124" s="368"/>
      <c r="AT124" s="230"/>
      <c r="AU124" s="230"/>
      <c r="AV124" s="230"/>
      <c r="AW124" s="230"/>
      <c r="AX124" s="230"/>
      <c r="AY124" s="230"/>
      <c r="AZ124" s="230"/>
      <c r="BA124"/>
    </row>
    <row r="125" spans="2:53" s="78" customFormat="1" ht="15" customHeight="1" x14ac:dyDescent="0.35">
      <c r="B125" s="43" t="s">
        <v>135</v>
      </c>
      <c r="C125" s="43"/>
      <c r="D125" s="43"/>
      <c r="E125" s="43"/>
      <c r="F125" s="43"/>
      <c r="G125" s="43"/>
      <c r="H125" s="43"/>
      <c r="I125" s="43"/>
      <c r="J125" s="43"/>
      <c r="K125" s="43"/>
      <c r="L125" s="43"/>
      <c r="M125" s="43"/>
      <c r="N125" s="43"/>
      <c r="O125" s="43"/>
      <c r="P125" s="43"/>
      <c r="Q125" s="43"/>
      <c r="R125" s="43"/>
      <c r="S125" s="43"/>
      <c r="T125" s="357">
        <v>6164.0889999999999</v>
      </c>
      <c r="U125" s="357">
        <v>6214.8019999999997</v>
      </c>
      <c r="V125" s="357">
        <v>6239.4679999999998</v>
      </c>
      <c r="W125" s="357">
        <v>6305.8010000000004</v>
      </c>
      <c r="X125" s="357">
        <f>'Operating Data'!X143</f>
        <v>6359.4790000000003</v>
      </c>
      <c r="Y125" s="346">
        <v>6417.89</v>
      </c>
      <c r="Z125" s="357">
        <f>AF125</f>
        <v>6472.6940000000004</v>
      </c>
      <c r="AA125" s="357"/>
      <c r="AB125" s="357"/>
      <c r="AC125" s="357">
        <f>'Operating Data'!AC143</f>
        <v>6424.1369999999997</v>
      </c>
      <c r="AD125" s="357">
        <f>'Operating Data'!AD143</f>
        <v>6441.9690000000001</v>
      </c>
      <c r="AE125" s="357">
        <f>'Operating Data'!AE143</f>
        <v>6458.3739999999998</v>
      </c>
      <c r="AF125" s="357">
        <f>'Operating Data'!AF143</f>
        <v>6472.6940000000004</v>
      </c>
      <c r="AG125" s="357">
        <f>'Operating Data'!AG143</f>
        <v>6485.0770000000002</v>
      </c>
      <c r="AH125" s="357">
        <f>'Operating Data'!AH143</f>
        <v>6503.2489999999998</v>
      </c>
      <c r="AI125" s="357"/>
      <c r="AJ125" s="357"/>
      <c r="AK125" s="230"/>
      <c r="AL125" s="357"/>
      <c r="AM125" s="357"/>
      <c r="AN125" s="357"/>
      <c r="AO125" s="357"/>
      <c r="AP125" s="357"/>
      <c r="AQ125" s="357"/>
      <c r="AR125" s="357"/>
      <c r="AS125" s="357"/>
      <c r="AT125" s="230"/>
      <c r="AU125" s="230"/>
      <c r="AV125" s="230"/>
      <c r="AW125" s="230"/>
      <c r="AX125" s="230"/>
      <c r="AY125" s="230"/>
      <c r="AZ125" s="230"/>
      <c r="BA125"/>
    </row>
    <row r="126" spans="2:53" s="78" customFormat="1" ht="15" customHeight="1" x14ac:dyDescent="0.35">
      <c r="B126" s="156" t="s">
        <v>123</v>
      </c>
      <c r="C126" s="156"/>
      <c r="D126" s="156"/>
      <c r="E126" s="156"/>
      <c r="F126" s="156"/>
      <c r="G126" s="156"/>
      <c r="H126" s="156"/>
      <c r="I126" s="156"/>
      <c r="J126" s="156"/>
      <c r="K126" s="156"/>
      <c r="L126" s="156"/>
      <c r="M126" s="156"/>
      <c r="N126" s="156"/>
      <c r="O126" s="156"/>
      <c r="P126" s="156"/>
      <c r="Q126" s="156"/>
      <c r="R126" s="156"/>
      <c r="S126" s="156"/>
      <c r="T126" s="368" t="s">
        <v>11</v>
      </c>
      <c r="U126" s="368">
        <f>IFERROR(IF(OR(U125/T125-1&gt;2,U125/T125-1&lt;-0.95),"-",U125/T125-1),"-")</f>
        <v>8.2271686862405158E-3</v>
      </c>
      <c r="V126" s="369">
        <f>IFERROR(IF(OR(V125/U125-1&gt;2,V125/U125-1&lt;-0.95),"-",V125/U125-1),"-")</f>
        <v>3.9689116403065494E-3</v>
      </c>
      <c r="W126" s="370">
        <f>IFERROR(IF(OR(W125/V125-1&gt;2,W125/V125-1&lt;-0.95),"-",W125/V125-1),"-")</f>
        <v>1.0631194839047176E-2</v>
      </c>
      <c r="X126" s="370">
        <f t="shared" ref="X126:Z126" si="56">IFERROR(IF(OR(X125/W125-1&gt;2,X125/W125-1&lt;-0.95),"-",X125/W125-1),"-")</f>
        <v>8.5124792234958502E-3</v>
      </c>
      <c r="Y126" s="370">
        <f t="shared" si="56"/>
        <v>9.184871905387304E-3</v>
      </c>
      <c r="Z126" s="370">
        <f t="shared" si="56"/>
        <v>8.5392551134406691E-3</v>
      </c>
      <c r="AA126" s="370"/>
      <c r="AB126" s="230"/>
      <c r="AC126" s="370" t="str">
        <f>IFERROR(IF(OR(AC125/#REF!-1&gt;2,AC125/#REF!-1&lt;-0.95),"-",AC125/#REF!-1),"-")</f>
        <v>-</v>
      </c>
      <c r="AD126" s="370" t="str">
        <f>IFERROR(IF(OR(AD125/#REF!-1&gt;2,AD125/#REF!-1&lt;-0.95),"-",AD125/#REF!-1),"-")</f>
        <v>-</v>
      </c>
      <c r="AE126" s="370" t="str">
        <f>IFERROR(IF(OR(AE125/#REF!-1&gt;2,AE125/#REF!-1&lt;-0.95),"-",AE125/#REF!-1),"-")</f>
        <v>-</v>
      </c>
      <c r="AF126" s="370" t="str">
        <f>IFERROR(IF(OR(AF125/#REF!-1&gt;2,AF125/#REF!-1&lt;-0.95),"-",AF125/#REF!-1),"-")</f>
        <v>-</v>
      </c>
      <c r="AG126" s="370">
        <f>IFERROR(IF(OR(AG125/AC125-1&gt;2,AG125/AC125-1&lt;-0.95),"-",AG125/AC125-1),"-")</f>
        <v>9.4860990666918443E-3</v>
      </c>
      <c r="AH126" s="370">
        <f>IFERROR(IF(OR(AH125/AD125-1&gt;2,AH125/AD125-1&lt;-0.95),"-",AH125/AD125-1),"-")</f>
        <v>9.5126195112085199E-3</v>
      </c>
      <c r="AI126" s="370"/>
      <c r="AJ126" s="370"/>
      <c r="AK126" s="230"/>
      <c r="AL126" s="368"/>
      <c r="AM126" s="368"/>
      <c r="AN126" s="368"/>
      <c r="AO126" s="368"/>
      <c r="AP126" s="368"/>
      <c r="AQ126" s="368"/>
      <c r="AR126" s="368"/>
      <c r="AS126" s="368"/>
      <c r="AT126" s="230"/>
      <c r="AU126" s="230"/>
      <c r="AV126" s="230"/>
      <c r="AW126" s="230"/>
      <c r="AX126" s="230"/>
      <c r="AY126" s="230"/>
      <c r="AZ126" s="230"/>
      <c r="BA126"/>
    </row>
    <row r="127" spans="2:53" s="78" customFormat="1" ht="15" customHeight="1" x14ac:dyDescent="0.35">
      <c r="B127" s="21"/>
      <c r="C127" s="21"/>
      <c r="D127" s="21"/>
      <c r="E127" s="21"/>
      <c r="F127" s="21"/>
      <c r="G127" s="21"/>
      <c r="H127" s="21"/>
      <c r="I127" s="21"/>
      <c r="J127" s="21"/>
      <c r="K127" s="21"/>
      <c r="L127" s="21"/>
      <c r="M127" s="21"/>
      <c r="N127" s="21"/>
      <c r="O127" s="21"/>
      <c r="P127" s="21"/>
      <c r="Q127" s="21"/>
      <c r="R127" s="21"/>
      <c r="S127" s="21"/>
      <c r="T127" s="380"/>
      <c r="U127" s="380"/>
      <c r="V127" s="380"/>
      <c r="W127" s="380"/>
      <c r="X127" s="380"/>
      <c r="Y127" s="380"/>
      <c r="Z127" s="380"/>
      <c r="AA127" s="380"/>
      <c r="AB127" s="230"/>
      <c r="AC127" s="380"/>
      <c r="AD127" s="380"/>
      <c r="AE127" s="380"/>
      <c r="AF127" s="380"/>
      <c r="AG127" s="380"/>
      <c r="AH127" s="380"/>
      <c r="AI127" s="355"/>
      <c r="AJ127" s="355"/>
      <c r="AK127" s="230"/>
      <c r="AL127" s="380"/>
      <c r="AM127" s="357"/>
      <c r="AN127" s="357"/>
      <c r="AO127" s="357"/>
      <c r="AP127" s="357"/>
      <c r="AQ127" s="357"/>
      <c r="AR127" s="357"/>
      <c r="AS127" s="357"/>
      <c r="AT127" s="230"/>
      <c r="AU127" s="230"/>
      <c r="AV127" s="230"/>
      <c r="AW127" s="230"/>
      <c r="AX127" s="230"/>
      <c r="AY127" s="230"/>
      <c r="AZ127" s="230"/>
      <c r="BA127"/>
    </row>
    <row r="128" spans="2:53" s="78" customFormat="1" ht="15" customHeight="1" x14ac:dyDescent="0.35">
      <c r="B128" s="32" t="s">
        <v>139</v>
      </c>
      <c r="C128" s="32"/>
      <c r="D128" s="32"/>
      <c r="E128" s="32"/>
      <c r="F128" s="32"/>
      <c r="G128" s="32"/>
      <c r="H128" s="32"/>
      <c r="I128" s="32"/>
      <c r="J128" s="32"/>
      <c r="K128" s="32"/>
      <c r="L128" s="32"/>
      <c r="M128" s="32"/>
      <c r="N128" s="32"/>
      <c r="O128" s="32"/>
      <c r="P128" s="32"/>
      <c r="Q128" s="32"/>
      <c r="R128" s="32"/>
      <c r="S128" s="32"/>
      <c r="T128" s="380"/>
      <c r="U128" s="380"/>
      <c r="V128" s="380"/>
      <c r="W128" s="380"/>
      <c r="X128" s="380"/>
      <c r="Y128" s="380"/>
      <c r="Z128" s="380"/>
      <c r="AA128" s="380"/>
      <c r="AB128" s="230"/>
      <c r="AC128" s="380"/>
      <c r="AD128" s="380"/>
      <c r="AE128" s="380"/>
      <c r="AF128" s="380"/>
      <c r="AG128" s="380"/>
      <c r="AH128" s="380"/>
      <c r="AI128" s="355"/>
      <c r="AJ128" s="355"/>
      <c r="AK128" s="230"/>
      <c r="AL128" s="380"/>
      <c r="AM128" s="357"/>
      <c r="AN128" s="357"/>
      <c r="AO128" s="357"/>
      <c r="AP128" s="357"/>
      <c r="AQ128" s="357"/>
      <c r="AR128" s="357"/>
      <c r="AS128" s="357"/>
      <c r="AT128" s="230"/>
      <c r="AU128" s="230"/>
      <c r="AV128" s="230"/>
      <c r="AW128" s="230"/>
      <c r="AX128" s="230"/>
      <c r="AY128" s="230"/>
      <c r="AZ128" s="230"/>
      <c r="BA128"/>
    </row>
    <row r="129" spans="1:53" s="78" customFormat="1" ht="15" customHeight="1" x14ac:dyDescent="0.35">
      <c r="B129" s="18" t="s">
        <v>125</v>
      </c>
      <c r="C129" s="18"/>
      <c r="D129" s="18"/>
      <c r="E129" s="18"/>
      <c r="F129" s="18"/>
      <c r="G129" s="18"/>
      <c r="H129" s="18"/>
      <c r="I129" s="18"/>
      <c r="J129" s="18"/>
      <c r="K129" s="18"/>
      <c r="L129" s="18"/>
      <c r="M129" s="18"/>
      <c r="N129" s="18"/>
      <c r="O129" s="18"/>
      <c r="P129" s="18"/>
      <c r="Q129" s="18"/>
      <c r="R129" s="18"/>
      <c r="S129" s="18"/>
      <c r="T129" s="381">
        <v>9.6231683603606497E-2</v>
      </c>
      <c r="U129" s="381">
        <v>9.5697113725658325E-2</v>
      </c>
      <c r="V129" s="381" vm="33">
        <v>8.9593000000000006E-2</v>
      </c>
      <c r="W129" s="381" vm="8">
        <v>8.6474058039558183E-2</v>
      </c>
      <c r="X129" s="381" vm="46">
        <f>'Operating Data'!X157</f>
        <v>8.7388559718589803E-2</v>
      </c>
      <c r="Y129" s="354" vm="178">
        <v>7.8277224521243693E-2</v>
      </c>
      <c r="Z129" s="381" vm="334">
        <f>+AF129</f>
        <v>7.8599301170137081E-2</v>
      </c>
      <c r="AA129" s="381"/>
      <c r="AB129" s="381"/>
      <c r="AC129" s="381" vm="279">
        <f>'Operating Data'!AC157</f>
        <v>7.9112455641438706E-2</v>
      </c>
      <c r="AD129" s="381" vm="311">
        <f>'Operating Data'!AD157</f>
        <v>7.7877294742528247E-2</v>
      </c>
      <c r="AE129" s="381" vm="267">
        <f>'Operating Data'!AE157</f>
        <v>7.5241124604497736E-2</v>
      </c>
      <c r="AF129" s="381" vm="334">
        <f>'Operating Data'!AF157</f>
        <v>7.8599301170137081E-2</v>
      </c>
      <c r="AG129" s="381" vm="513">
        <f>'Operating Data'!AG157</f>
        <v>8.5694093237696722E-2</v>
      </c>
      <c r="AH129" s="381" vm="597">
        <f>'Operating Data'!AH157</f>
        <v>8.2240201205574015E-2</v>
      </c>
      <c r="AI129" s="381"/>
      <c r="AJ129" s="381"/>
      <c r="AK129" s="230"/>
      <c r="AL129" s="381"/>
      <c r="AM129" s="357"/>
      <c r="AN129" s="357"/>
      <c r="AO129" s="357"/>
      <c r="AP129" s="357"/>
      <c r="AQ129" s="357"/>
      <c r="AR129" s="357"/>
      <c r="AS129" s="357"/>
      <c r="AT129" s="230"/>
      <c r="AU129" s="230"/>
      <c r="AV129" s="230"/>
      <c r="AW129" s="230"/>
      <c r="AX129" s="230"/>
      <c r="AY129" s="230"/>
      <c r="AZ129" s="230"/>
      <c r="BA129"/>
    </row>
    <row r="130" spans="1:53" s="78" customFormat="1" ht="15" customHeight="1" x14ac:dyDescent="0.35">
      <c r="B130" s="18" t="s">
        <v>130</v>
      </c>
      <c r="C130" s="18"/>
      <c r="D130" s="18"/>
      <c r="E130" s="18"/>
      <c r="F130" s="18"/>
      <c r="G130" s="18"/>
      <c r="H130" s="18"/>
      <c r="I130" s="18"/>
      <c r="J130" s="18"/>
      <c r="K130" s="18"/>
      <c r="L130" s="18"/>
      <c r="M130" s="18"/>
      <c r="N130" s="18"/>
      <c r="O130" s="18"/>
      <c r="P130" s="18"/>
      <c r="Q130" s="18"/>
      <c r="R130" s="18"/>
      <c r="S130" s="18"/>
      <c r="T130" s="381" t="s">
        <v>11</v>
      </c>
      <c r="U130" s="381">
        <v>0.44067396063479503</v>
      </c>
      <c r="V130" s="381">
        <v>0.50110527961179119</v>
      </c>
      <c r="W130" s="381">
        <v>0.58372286945025675</v>
      </c>
      <c r="X130" s="381">
        <f>'Operating Data'!X168</f>
        <v>0.5794447180992538</v>
      </c>
      <c r="Y130" s="298">
        <v>0.65457420919841192</v>
      </c>
      <c r="Z130" s="381">
        <f>+AF130</f>
        <v>0.74985347397427271</v>
      </c>
      <c r="AA130" s="381"/>
      <c r="AB130" s="381"/>
      <c r="AC130" s="381">
        <f>'Operating Data'!AC168</f>
        <v>0.69666508236752023</v>
      </c>
      <c r="AD130" s="381">
        <f>'Operating Data'!AD168</f>
        <v>0.73358154675427434</v>
      </c>
      <c r="AE130" s="381">
        <f>'Operating Data'!AE168</f>
        <v>0.74980388613735971</v>
      </c>
      <c r="AF130" s="381">
        <f>'Operating Data'!AF168</f>
        <v>0.74985347397427271</v>
      </c>
      <c r="AG130" s="381">
        <f>'Operating Data'!AG168</f>
        <v>1</v>
      </c>
      <c r="AH130" s="381">
        <f>'Operating Data'!AH168</f>
        <v>1</v>
      </c>
      <c r="AI130" s="381"/>
      <c r="AJ130" s="381"/>
      <c r="AK130" s="230"/>
      <c r="AL130" s="381"/>
      <c r="AM130" s="357"/>
      <c r="AN130" s="357"/>
      <c r="AO130" s="357"/>
      <c r="AP130" s="357"/>
      <c r="AQ130" s="357"/>
      <c r="AR130" s="357"/>
      <c r="AS130" s="357"/>
      <c r="AT130" s="230"/>
      <c r="AU130" s="230"/>
      <c r="AV130" s="230"/>
      <c r="AW130" s="230"/>
      <c r="AX130" s="230"/>
      <c r="AY130" s="230"/>
      <c r="AZ130" s="230"/>
      <c r="BA130"/>
    </row>
    <row r="131" spans="1:53" s="78" customFormat="1" ht="15" customHeight="1" x14ac:dyDescent="0.35">
      <c r="B131" s="157" t="s">
        <v>131</v>
      </c>
      <c r="C131" s="157"/>
      <c r="D131" s="157"/>
      <c r="E131" s="157"/>
      <c r="F131" s="157"/>
      <c r="G131" s="157"/>
      <c r="H131" s="157"/>
      <c r="I131" s="157"/>
      <c r="J131" s="157"/>
      <c r="K131" s="157"/>
      <c r="L131" s="157"/>
      <c r="M131" s="157"/>
      <c r="N131" s="157"/>
      <c r="O131" s="157"/>
      <c r="P131" s="157"/>
      <c r="Q131" s="157"/>
      <c r="R131" s="157"/>
      <c r="S131" s="157"/>
      <c r="T131" s="381">
        <v>0.69</v>
      </c>
      <c r="U131" s="381">
        <v>0.72888082245845032</v>
      </c>
      <c r="V131" s="381">
        <v>0.74532180354008692</v>
      </c>
      <c r="W131" s="381">
        <v>0.76559596362231641</v>
      </c>
      <c r="X131" s="381">
        <f>'Operating Data'!X172</f>
        <v>0.82881341452432422</v>
      </c>
      <c r="Y131" s="298">
        <v>0.88133662993928941</v>
      </c>
      <c r="Z131" s="381">
        <f>+AF131</f>
        <v>0.95472072371995986</v>
      </c>
      <c r="AA131" s="381"/>
      <c r="AB131" s="381"/>
      <c r="AC131" s="381">
        <f>'Operating Data'!AC172</f>
        <v>0.92237302121335119</v>
      </c>
      <c r="AD131" s="381">
        <f>'Operating Data'!AD172</f>
        <v>0.93527696114054637</v>
      </c>
      <c r="AE131" s="381">
        <f>'Operating Data'!AE172</f>
        <v>0.94445656054532179</v>
      </c>
      <c r="AF131" s="381">
        <f>'Operating Data'!AF172</f>
        <v>0.95472072371995986</v>
      </c>
      <c r="AG131" s="381">
        <f>'Operating Data'!AG172</f>
        <v>0.97911430379790576</v>
      </c>
      <c r="AH131" s="381">
        <f>'Operating Data'!AH172</f>
        <v>0.97911430379790576</v>
      </c>
      <c r="AI131" s="381"/>
      <c r="AJ131" s="381"/>
      <c r="AK131" s="355"/>
      <c r="AL131" s="381"/>
      <c r="AM131" s="357"/>
      <c r="AN131" s="357"/>
      <c r="AO131" s="357"/>
      <c r="AP131" s="357"/>
      <c r="AQ131" s="357"/>
      <c r="AR131" s="357"/>
      <c r="AS131" s="357"/>
      <c r="AT131" s="355"/>
      <c r="AU131" s="355"/>
      <c r="AV131" s="355"/>
      <c r="AW131" s="355"/>
      <c r="AX131" s="355"/>
      <c r="AY131" s="355"/>
      <c r="AZ131" s="355"/>
    </row>
    <row r="132" spans="1:53" s="78" customFormat="1" ht="15" customHeight="1" x14ac:dyDescent="0.35">
      <c r="B132" s="48"/>
      <c r="C132" s="48"/>
      <c r="D132" s="48"/>
      <c r="E132" s="48"/>
      <c r="F132" s="48"/>
      <c r="G132" s="48"/>
      <c r="H132" s="48"/>
      <c r="I132" s="48"/>
      <c r="J132" s="48"/>
      <c r="K132" s="48"/>
      <c r="L132" s="48"/>
      <c r="M132" s="48"/>
      <c r="N132" s="48"/>
      <c r="O132" s="48"/>
      <c r="P132" s="48"/>
      <c r="Q132" s="48"/>
      <c r="R132" s="48"/>
      <c r="S132" s="48"/>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row>
    <row r="133" spans="1:53" s="78" customFormat="1" ht="15" customHeight="1" x14ac:dyDescent="0.35">
      <c r="B133" s="48" t="s">
        <v>132</v>
      </c>
      <c r="C133" s="48"/>
      <c r="D133" s="48"/>
      <c r="E133" s="48"/>
      <c r="F133" s="48"/>
      <c r="G133" s="48"/>
      <c r="H133" s="48"/>
      <c r="I133" s="48"/>
      <c r="J133" s="48"/>
      <c r="K133" s="48"/>
      <c r="L133" s="48"/>
      <c r="M133" s="48"/>
      <c r="N133" s="48"/>
      <c r="O133" s="48"/>
      <c r="P133" s="48"/>
      <c r="Q133" s="48"/>
      <c r="R133" s="48"/>
      <c r="S133" s="48"/>
      <c r="T133" s="382">
        <v>46058.884367194987</v>
      </c>
      <c r="U133" s="382">
        <v>45666.473784279187</v>
      </c>
      <c r="V133" s="382">
        <v>44142.807206436002</v>
      </c>
      <c r="W133" s="382">
        <v>44752.004502915996</v>
      </c>
      <c r="X133" s="382">
        <f>'Operating Data'!X176</f>
        <v>45494.451231786996</v>
      </c>
      <c r="Y133" s="268">
        <v>45977.877195959009</v>
      </c>
      <c r="Z133" s="382">
        <f>+AF133</f>
        <v>46557.481156303002</v>
      </c>
      <c r="AA133" s="382"/>
      <c r="AB133" s="382"/>
      <c r="AC133" s="382">
        <f>'Operating Data'!AC176</f>
        <v>12284.682515649001</v>
      </c>
      <c r="AD133" s="382">
        <f>'Operating Data'!AD176</f>
        <v>23187.303843024001</v>
      </c>
      <c r="AE133" s="382">
        <f>'Operating Data'!AE176</f>
        <v>34683.830772055997</v>
      </c>
      <c r="AF133" s="382">
        <f>'Operating Data'!AF176</f>
        <v>46557.481156303002</v>
      </c>
      <c r="AG133" s="382">
        <f>'Operating Data'!AG176</f>
        <v>12652.801357394997</v>
      </c>
      <c r="AH133" s="382">
        <f>'Operating Data'!AH176</f>
        <v>23832.069298117</v>
      </c>
      <c r="AI133" s="382"/>
      <c r="AJ133" s="382"/>
      <c r="AK133" s="355"/>
      <c r="AL133" s="382"/>
      <c r="AM133" s="382"/>
      <c r="AN133" s="382"/>
      <c r="AO133" s="382"/>
      <c r="AP133" s="382"/>
      <c r="AQ133" s="382"/>
      <c r="AR133" s="382"/>
      <c r="AS133" s="382"/>
      <c r="AT133" s="355"/>
      <c r="AU133" s="355"/>
      <c r="AV133" s="355"/>
      <c r="AW133" s="355"/>
      <c r="AX133" s="355"/>
      <c r="AY133" s="355"/>
      <c r="AZ133" s="355"/>
    </row>
    <row r="134" spans="1:53" s="78" customFormat="1" ht="15" customHeight="1" x14ac:dyDescent="0.35">
      <c r="B134" s="156" t="s">
        <v>123</v>
      </c>
      <c r="C134" s="156"/>
      <c r="D134" s="156"/>
      <c r="E134" s="156"/>
      <c r="F134" s="156"/>
      <c r="G134" s="156"/>
      <c r="H134" s="156"/>
      <c r="I134" s="156"/>
      <c r="J134" s="156"/>
      <c r="K134" s="156"/>
      <c r="L134" s="156"/>
      <c r="M134" s="156"/>
      <c r="N134" s="156"/>
      <c r="O134" s="156"/>
      <c r="P134" s="156"/>
      <c r="Q134" s="156"/>
      <c r="R134" s="156"/>
      <c r="S134" s="156"/>
      <c r="T134" s="368" t="s">
        <v>11</v>
      </c>
      <c r="U134" s="368">
        <f>IFERROR(IF(OR(U133/T133-1&gt;2,U133/T133-1&lt;-0.95),"-",U133/T133-1),"-")</f>
        <v>-8.51975874594324E-3</v>
      </c>
      <c r="V134" s="369">
        <f>IFERROR(IF(OR(V133/U133-1&gt;2,V133/U133-1&lt;-0.95),"-",V133/U133-1),"-")</f>
        <v>-3.3365102482857179E-2</v>
      </c>
      <c r="W134" s="370">
        <f>IFERROR(IF(OR(W133/V133-1&gt;2,W133/V133-1&lt;-0.95),"-",W133/V133-1),"-")</f>
        <v>1.38006016162735E-2</v>
      </c>
      <c r="X134" s="370">
        <f t="shared" ref="X134:Z134" si="57">IFERROR(IF(OR(X133/W133-1&gt;2,X133/W133-1&lt;-0.95),"-",X133/W133-1),"-")</f>
        <v>1.659024522181185E-2</v>
      </c>
      <c r="Y134" s="370">
        <f t="shared" si="57"/>
        <v>1.0626042321272067E-2</v>
      </c>
      <c r="Z134" s="370">
        <f t="shared" si="57"/>
        <v>1.2606148776153958E-2</v>
      </c>
      <c r="AA134" s="370"/>
      <c r="AB134" s="230"/>
      <c r="AC134" s="370" t="s">
        <v>11</v>
      </c>
      <c r="AD134" s="370" t="s">
        <v>11</v>
      </c>
      <c r="AE134" s="370" t="s">
        <v>11</v>
      </c>
      <c r="AF134" s="370" t="s">
        <v>11</v>
      </c>
      <c r="AG134" s="370">
        <f>IFERROR(IF(OR(AG133/AC133-1&gt;2,AG133/AC133-1&lt;-0.95),"-",AG133/AC133-1),"-")</f>
        <v>2.9965678093598624E-2</v>
      </c>
      <c r="AH134" s="370">
        <f>IFERROR(IF(OR(AH133/AD133-1&gt;2,AH133/AD133-1&lt;-0.95),"-",AH133/AD133-1),"-")</f>
        <v>2.7806831680733612E-2</v>
      </c>
      <c r="AI134" s="370"/>
      <c r="AJ134" s="370"/>
      <c r="AK134" s="230"/>
      <c r="AL134" s="370"/>
      <c r="AM134" s="370"/>
      <c r="AN134" s="370"/>
      <c r="AO134" s="370"/>
      <c r="AP134" s="370"/>
      <c r="AQ134" s="370"/>
      <c r="AR134" s="370"/>
      <c r="AS134" s="370"/>
      <c r="AT134" s="230"/>
      <c r="AU134" s="230"/>
      <c r="AV134" s="230"/>
      <c r="AW134" s="230"/>
      <c r="AX134" s="230"/>
      <c r="AY134" s="230"/>
      <c r="AZ134" s="230"/>
      <c r="BA134"/>
    </row>
    <row r="135" spans="1:53" s="78" customFormat="1" ht="15" customHeight="1" x14ac:dyDescent="0.35">
      <c r="B135" s="41" t="s">
        <v>140</v>
      </c>
      <c r="C135" s="41"/>
      <c r="D135" s="41"/>
      <c r="E135" s="41"/>
      <c r="F135" s="41"/>
      <c r="G135" s="41"/>
      <c r="H135" s="41"/>
      <c r="I135" s="41"/>
      <c r="J135" s="41"/>
      <c r="K135" s="41"/>
      <c r="L135" s="41"/>
      <c r="M135" s="41"/>
      <c r="N135" s="41"/>
      <c r="O135" s="41"/>
      <c r="P135" s="41"/>
      <c r="Q135" s="41"/>
      <c r="R135" s="41"/>
      <c r="S135" s="41"/>
      <c r="T135" s="357">
        <v>2365.6874869999997</v>
      </c>
      <c r="U135" s="357">
        <v>2343.5984089999997</v>
      </c>
      <c r="V135" s="357">
        <v>2461.3719180000003</v>
      </c>
      <c r="W135" s="357">
        <v>2282.270614</v>
      </c>
      <c r="X135" s="357">
        <f>'Operating Data'!X177</f>
        <v>2241.5415560000001</v>
      </c>
      <c r="Y135" s="259">
        <v>2367.8323230000005</v>
      </c>
      <c r="Z135" s="357">
        <f>+AF135</f>
        <v>2513.9659980000001</v>
      </c>
      <c r="AA135" s="357"/>
      <c r="AB135" s="357"/>
      <c r="AC135" s="357">
        <f>'Operating Data'!AC177</f>
        <v>628.427504</v>
      </c>
      <c r="AD135" s="357">
        <f>'Operating Data'!AD177</f>
        <v>1306.772504</v>
      </c>
      <c r="AE135" s="357">
        <f>'Operating Data'!AE177</f>
        <v>1895.2876229999999</v>
      </c>
      <c r="AF135" s="357">
        <f>'Operating Data'!AF177</f>
        <v>2513.9659980000001</v>
      </c>
      <c r="AG135" s="357">
        <f>'Operating Data'!AG177</f>
        <v>668.67898199999991</v>
      </c>
      <c r="AH135" s="357">
        <f>'Operating Data'!AH177</f>
        <v>1315.916078</v>
      </c>
      <c r="AI135" s="357"/>
      <c r="AJ135" s="357"/>
      <c r="AK135" s="230"/>
      <c r="AL135" s="357"/>
      <c r="AM135" s="357"/>
      <c r="AN135" s="357"/>
      <c r="AO135" s="357"/>
      <c r="AP135" s="357"/>
      <c r="AQ135" s="357"/>
      <c r="AR135" s="357"/>
      <c r="AS135" s="357"/>
      <c r="AT135" s="230"/>
      <c r="AU135" s="230"/>
      <c r="AV135" s="230"/>
      <c r="AW135" s="230"/>
      <c r="AX135" s="230"/>
      <c r="AY135" s="230"/>
      <c r="AZ135" s="230"/>
      <c r="BA135"/>
    </row>
    <row r="136" spans="1:53" s="78" customFormat="1" ht="15" customHeight="1" x14ac:dyDescent="0.35">
      <c r="B136" s="156" t="s">
        <v>123</v>
      </c>
      <c r="C136" s="156"/>
      <c r="D136" s="156"/>
      <c r="E136" s="156"/>
      <c r="F136" s="156"/>
      <c r="G136" s="156"/>
      <c r="H136" s="156"/>
      <c r="I136" s="156"/>
      <c r="J136" s="156"/>
      <c r="K136" s="156"/>
      <c r="L136" s="156"/>
      <c r="M136" s="156"/>
      <c r="N136" s="156"/>
      <c r="O136" s="156"/>
      <c r="P136" s="156"/>
      <c r="Q136" s="156"/>
      <c r="R136" s="156"/>
      <c r="S136" s="156"/>
      <c r="T136" s="368" t="s">
        <v>11</v>
      </c>
      <c r="U136" s="368">
        <f>IFERROR(IF(OR(U135/T135-1&gt;2,U135/T135-1&lt;-0.95),"-",U135/T135-1),"-")</f>
        <v>-9.3372764244578077E-3</v>
      </c>
      <c r="V136" s="369">
        <f>IFERROR(IF(OR(V135/U135-1&gt;2,V135/U135-1&lt;-0.95),"-",V135/U135-1),"-")</f>
        <v>5.025328082990721E-2</v>
      </c>
      <c r="W136" s="370">
        <f>IFERROR(IF(OR(W135/V135-1&gt;2,W135/V135-1&lt;-0.95),"-",W135/V135-1),"-")</f>
        <v>-7.2764827895464901E-2</v>
      </c>
      <c r="X136" s="370">
        <f t="shared" ref="X136:Z136" si="58">IFERROR(IF(OR(X135/W135-1&gt;2,X135/W135-1&lt;-0.95),"-",X135/W135-1),"-")</f>
        <v>-1.7845849545692793E-2</v>
      </c>
      <c r="Y136" s="370">
        <f t="shared" si="58"/>
        <v>5.6341033099276849E-2</v>
      </c>
      <c r="Z136" s="370">
        <f t="shared" si="58"/>
        <v>6.1716226094443494E-2</v>
      </c>
      <c r="AA136" s="370"/>
      <c r="AB136" s="230"/>
      <c r="AC136" s="370" t="s">
        <v>11</v>
      </c>
      <c r="AD136" s="370" t="s">
        <v>11</v>
      </c>
      <c r="AE136" s="370" t="s">
        <v>11</v>
      </c>
      <c r="AF136" s="370" t="s">
        <v>11</v>
      </c>
      <c r="AG136" s="370">
        <f>IFERROR(IF(OR(AG135/AC135-1&gt;2,AG135/AC135-1&lt;-0.95),"-",AG135/AC135-1),"-")</f>
        <v>6.4051108113180044E-2</v>
      </c>
      <c r="AH136" s="370">
        <f>IFERROR(IF(OR(AH135/AD135-1&gt;2,AH135/AD135-1&lt;-0.95),"-",AH135/AD135-1),"-")</f>
        <v>6.9970664151652873E-3</v>
      </c>
      <c r="AI136" s="370"/>
      <c r="AJ136" s="370"/>
      <c r="AK136" s="230"/>
      <c r="AL136" s="370"/>
      <c r="AM136" s="370"/>
      <c r="AN136" s="370"/>
      <c r="AO136" s="370"/>
      <c r="AP136" s="370"/>
      <c r="AQ136" s="370"/>
      <c r="AR136" s="370"/>
      <c r="AS136" s="370"/>
      <c r="AT136" s="230"/>
      <c r="AU136" s="230"/>
      <c r="AV136" s="230"/>
      <c r="AW136" s="230"/>
      <c r="AX136" s="230"/>
      <c r="AY136" s="230"/>
      <c r="AZ136" s="230"/>
      <c r="BA136"/>
    </row>
    <row r="137" spans="1:53" s="78" customFormat="1" ht="15" customHeight="1" x14ac:dyDescent="0.35">
      <c r="B137" s="41" t="s">
        <v>134</v>
      </c>
      <c r="C137" s="41"/>
      <c r="D137" s="41"/>
      <c r="E137" s="41"/>
      <c r="F137" s="41"/>
      <c r="G137" s="41"/>
      <c r="H137" s="41"/>
      <c r="I137" s="41"/>
      <c r="J137" s="41"/>
      <c r="K137" s="41"/>
      <c r="L137" s="41"/>
      <c r="M137" s="41"/>
      <c r="N137" s="41"/>
      <c r="O137" s="41"/>
      <c r="P137" s="41"/>
      <c r="Q137" s="41"/>
      <c r="R137" s="41"/>
      <c r="S137" s="41"/>
      <c r="T137" s="357">
        <v>21996.233549510995</v>
      </c>
      <c r="U137" s="357">
        <v>21997.891750938699</v>
      </c>
      <c r="V137" s="357">
        <v>20705.516617846999</v>
      </c>
      <c r="W137" s="357">
        <v>21234.228221525998</v>
      </c>
      <c r="X137" s="357">
        <f>'Operating Data'!X178</f>
        <v>21757.558752575002</v>
      </c>
      <c r="Y137" s="259">
        <v>21374.262294022003</v>
      </c>
      <c r="Z137" s="357">
        <f>+AF137</f>
        <v>21619.869856935002</v>
      </c>
      <c r="AA137" s="357"/>
      <c r="AB137" s="357"/>
      <c r="AC137" s="357">
        <f>'Operating Data'!AC178</f>
        <v>5327.6911855410008</v>
      </c>
      <c r="AD137" s="357">
        <f>'Operating Data'!AD178</f>
        <v>10585.130173983001</v>
      </c>
      <c r="AE137" s="357">
        <f>'Operating Data'!AE178</f>
        <v>16157.237060454001</v>
      </c>
      <c r="AF137" s="357">
        <f>'Operating Data'!AF178</f>
        <v>21619.869856935002</v>
      </c>
      <c r="AG137" s="357">
        <f>'Operating Data'!AG178</f>
        <v>5364.5310312809997</v>
      </c>
      <c r="AH137" s="357">
        <f>'Operating Data'!AH178</f>
        <v>10603.705761301</v>
      </c>
      <c r="AI137" s="357"/>
      <c r="AJ137" s="357"/>
      <c r="AK137" s="230"/>
      <c r="AL137" s="357"/>
      <c r="AM137" s="357"/>
      <c r="AN137" s="357"/>
      <c r="AO137" s="357"/>
      <c r="AP137" s="357"/>
      <c r="AQ137" s="357"/>
      <c r="AR137" s="357"/>
      <c r="AS137" s="357"/>
      <c r="AT137" s="230"/>
      <c r="AU137" s="230"/>
      <c r="AV137" s="230"/>
      <c r="AW137" s="230"/>
      <c r="AX137" s="230"/>
      <c r="AY137" s="230"/>
      <c r="AZ137" s="230"/>
      <c r="BA137"/>
    </row>
    <row r="138" spans="1:53" s="78" customFormat="1" ht="15" customHeight="1" x14ac:dyDescent="0.35">
      <c r="B138" s="156" t="s">
        <v>123</v>
      </c>
      <c r="C138" s="156"/>
      <c r="D138" s="156"/>
      <c r="E138" s="156"/>
      <c r="F138" s="156"/>
      <c r="G138" s="156"/>
      <c r="H138" s="156"/>
      <c r="I138" s="156"/>
      <c r="J138" s="156"/>
      <c r="K138" s="156"/>
      <c r="L138" s="156"/>
      <c r="M138" s="156"/>
      <c r="N138" s="156"/>
      <c r="O138" s="156"/>
      <c r="P138" s="156"/>
      <c r="Q138" s="156"/>
      <c r="R138" s="156"/>
      <c r="S138" s="156"/>
      <c r="T138" s="368" t="s">
        <v>11</v>
      </c>
      <c r="U138" s="368">
        <f t="shared" ref="U138:Z138" si="59">IFERROR(IF(OR(U137/T137-1&gt;2,U137/T137-1&lt;-0.95),"-",U137/T137-1),"-")</f>
        <v>7.5385698373064969E-5</v>
      </c>
      <c r="V138" s="369">
        <f t="shared" si="59"/>
        <v>-5.8749954210341571E-2</v>
      </c>
      <c r="W138" s="370">
        <f t="shared" si="59"/>
        <v>2.5534818253377001E-2</v>
      </c>
      <c r="X138" s="370">
        <f t="shared" si="59"/>
        <v>2.4645611113780941E-2</v>
      </c>
      <c r="Y138" s="370">
        <f t="shared" si="59"/>
        <v>-1.7616703367864583E-2</v>
      </c>
      <c r="Z138" s="370">
        <f t="shared" si="59"/>
        <v>1.1490808877258507E-2</v>
      </c>
      <c r="AA138" s="370"/>
      <c r="AB138" s="230"/>
      <c r="AC138" s="370" t="s">
        <v>11</v>
      </c>
      <c r="AD138" s="370" t="s">
        <v>11</v>
      </c>
      <c r="AE138" s="370" t="s">
        <v>11</v>
      </c>
      <c r="AF138" s="370" t="s">
        <v>11</v>
      </c>
      <c r="AG138" s="370">
        <f>IFERROR(IF(OR(AG137/AC137-1&gt;2,AG137/AC137-1&lt;-0.95),"-",AG137/AC137-1),"-")</f>
        <v>6.9147862473672994E-3</v>
      </c>
      <c r="AH138" s="370">
        <f>IFERROR(IF(OR(AH137/AD137-1&gt;2,AH137/AD137-1&lt;-0.95),"-",AH137/AD137-1),"-")</f>
        <v>1.7548756616763139E-3</v>
      </c>
      <c r="AI138" s="370"/>
      <c r="AJ138" s="370"/>
      <c r="AK138" s="230"/>
      <c r="AL138" s="370"/>
      <c r="AM138" s="370"/>
      <c r="AN138" s="370"/>
      <c r="AO138" s="370"/>
      <c r="AP138" s="370"/>
      <c r="AQ138" s="370"/>
      <c r="AR138" s="370"/>
      <c r="AS138" s="370"/>
      <c r="AT138" s="230"/>
      <c r="AU138" s="230"/>
      <c r="AV138" s="230"/>
      <c r="AW138" s="230"/>
      <c r="AX138" s="230"/>
      <c r="AY138" s="230"/>
      <c r="AZ138" s="230"/>
      <c r="BA138"/>
    </row>
    <row r="139" spans="1:53" s="50" customFormat="1" ht="15" customHeight="1" x14ac:dyDescent="0.35">
      <c r="A139" s="78"/>
      <c r="B139" s="41" t="s">
        <v>135</v>
      </c>
      <c r="C139" s="41"/>
      <c r="D139" s="41"/>
      <c r="E139" s="41"/>
      <c r="F139" s="41"/>
      <c r="G139" s="41"/>
      <c r="H139" s="41"/>
      <c r="I139" s="41"/>
      <c r="J139" s="41"/>
      <c r="K139" s="41"/>
      <c r="L139" s="41"/>
      <c r="M139" s="41"/>
      <c r="N139" s="41"/>
      <c r="O139" s="41"/>
      <c r="P139" s="41"/>
      <c r="Q139" s="41"/>
      <c r="R139" s="41"/>
      <c r="S139" s="41"/>
      <c r="T139" s="357">
        <v>21696.963330683997</v>
      </c>
      <c r="U139" s="357">
        <v>21324.98362434049</v>
      </c>
      <c r="V139" s="357">
        <v>20975.918670589002</v>
      </c>
      <c r="W139" s="357">
        <v>21235.50566739</v>
      </c>
      <c r="X139" s="357">
        <f>'Operating Data'!X179</f>
        <v>21495.350923211998</v>
      </c>
      <c r="Y139" s="259">
        <v>22235.782578937004</v>
      </c>
      <c r="Z139" s="357">
        <f>+AF139</f>
        <v>22423.645301368</v>
      </c>
      <c r="AA139" s="357"/>
      <c r="AB139" s="357"/>
      <c r="AC139" s="357">
        <f>'Operating Data'!AC179</f>
        <v>6328.5638261080003</v>
      </c>
      <c r="AD139" s="357">
        <f>'Operating Data'!AD179</f>
        <v>11295.401165040999</v>
      </c>
      <c r="AE139" s="357">
        <f>'Operating Data'!AE179</f>
        <v>16631.306088601999</v>
      </c>
      <c r="AF139" s="357">
        <f>'Operating Data'!AF179</f>
        <v>22423.645301368</v>
      </c>
      <c r="AG139" s="357">
        <f>'Operating Data'!AG179</f>
        <v>6619.5913441139992</v>
      </c>
      <c r="AH139" s="357">
        <f>'Operating Data'!AH179</f>
        <v>11912.447458815997</v>
      </c>
      <c r="AI139" s="357"/>
      <c r="AJ139" s="357"/>
      <c r="AK139" s="355"/>
      <c r="AL139" s="357"/>
      <c r="AM139" s="357"/>
      <c r="AN139" s="357"/>
      <c r="AO139" s="357"/>
      <c r="AP139" s="357"/>
      <c r="AQ139" s="357"/>
      <c r="AR139" s="357"/>
      <c r="AS139" s="357"/>
      <c r="AT139" s="355"/>
      <c r="AU139" s="355"/>
      <c r="AV139" s="355"/>
      <c r="AW139" s="355"/>
      <c r="AX139" s="355"/>
      <c r="AY139" s="355"/>
      <c r="AZ139" s="355"/>
      <c r="BA139" s="78"/>
    </row>
    <row r="140" spans="1:53" s="50" customFormat="1" ht="15" customHeight="1" x14ac:dyDescent="0.35">
      <c r="B140" s="156" t="s">
        <v>123</v>
      </c>
      <c r="C140" s="156"/>
      <c r="D140" s="156"/>
      <c r="E140" s="156"/>
      <c r="F140" s="156"/>
      <c r="G140" s="156"/>
      <c r="H140" s="156"/>
      <c r="I140" s="156"/>
      <c r="J140" s="156"/>
      <c r="K140" s="156"/>
      <c r="L140" s="156"/>
      <c r="M140" s="156"/>
      <c r="N140" s="156"/>
      <c r="O140" s="156"/>
      <c r="P140" s="156"/>
      <c r="Q140" s="156"/>
      <c r="R140" s="156"/>
      <c r="S140" s="156"/>
      <c r="T140" s="368" t="s">
        <v>11</v>
      </c>
      <c r="U140" s="368">
        <f t="shared" ref="U140:Z140" si="60">IFERROR(IF(OR(U139/T139-1&gt;2,U139/T139-1&lt;-0.95),"-",U139/T139-1),"-")</f>
        <v>-1.7144321104947013E-2</v>
      </c>
      <c r="V140" s="369">
        <f t="shared" si="60"/>
        <v>-1.6368826344751009E-2</v>
      </c>
      <c r="W140" s="370">
        <f t="shared" si="60"/>
        <v>1.2375476892221737E-2</v>
      </c>
      <c r="X140" s="370">
        <f t="shared" si="60"/>
        <v>1.223635829030556E-2</v>
      </c>
      <c r="Y140" s="370">
        <f t="shared" si="60"/>
        <v>3.4446130159496047E-2</v>
      </c>
      <c r="Z140" s="370">
        <f t="shared" si="60"/>
        <v>8.448666997173726E-3</v>
      </c>
      <c r="AA140" s="370"/>
      <c r="AB140" s="355"/>
      <c r="AC140" s="370" t="s">
        <v>11</v>
      </c>
      <c r="AD140" s="370" t="s">
        <v>11</v>
      </c>
      <c r="AE140" s="370" t="s">
        <v>11</v>
      </c>
      <c r="AF140" s="370" t="s">
        <v>11</v>
      </c>
      <c r="AG140" s="370">
        <f>IFERROR(IF(OR(AG139/AC139-1&gt;2,AG139/AC139-1&lt;-0.95),"-",AG139/AC139-1),"-")</f>
        <v>4.598634476994401E-2</v>
      </c>
      <c r="AH140" s="370">
        <f>IFERROR(IF(OR(AH139/AD139-1&gt;2,AH139/AD139-1&lt;-0.95),"-",AH139/AD139-1),"-")</f>
        <v>5.4628099060770152E-2</v>
      </c>
      <c r="AI140" s="370"/>
      <c r="AJ140" s="370"/>
      <c r="AK140" s="355"/>
      <c r="AL140" s="370"/>
      <c r="AM140" s="370"/>
      <c r="AN140" s="370"/>
      <c r="AO140" s="370"/>
      <c r="AP140" s="370"/>
      <c r="AQ140" s="370"/>
      <c r="AR140" s="370"/>
      <c r="AS140" s="370"/>
      <c r="AT140" s="355"/>
      <c r="AU140" s="355"/>
      <c r="AV140" s="355"/>
      <c r="AW140" s="355"/>
      <c r="AX140" s="355"/>
      <c r="AY140" s="355"/>
      <c r="AZ140" s="355"/>
      <c r="BA140" s="78"/>
    </row>
    <row r="141" spans="1:53" s="41" customFormat="1" ht="15" customHeight="1" x14ac:dyDescent="0.35">
      <c r="B141" s="78"/>
      <c r="C141" s="78"/>
      <c r="D141" s="78"/>
      <c r="E141" s="78"/>
      <c r="F141" s="78"/>
      <c r="G141" s="78"/>
      <c r="H141" s="78"/>
      <c r="I141" s="78"/>
      <c r="J141" s="78"/>
      <c r="K141" s="78"/>
      <c r="L141" s="78"/>
      <c r="M141" s="78"/>
      <c r="N141" s="78"/>
      <c r="O141" s="78"/>
      <c r="P141" s="78"/>
      <c r="Q141" s="78"/>
      <c r="R141" s="78"/>
      <c r="S141" s="78"/>
      <c r="T141" s="355"/>
      <c r="U141" s="355"/>
      <c r="V141" s="355"/>
      <c r="W141" s="355"/>
      <c r="X141" s="355"/>
      <c r="Y141" s="355"/>
      <c r="Z141" s="355"/>
      <c r="AA141" s="355"/>
      <c r="AB141" s="230"/>
      <c r="AC141" s="355"/>
      <c r="AD141" s="355"/>
      <c r="AE141" s="355"/>
      <c r="AF141" s="355"/>
      <c r="AG141" s="355"/>
      <c r="AH141" s="355"/>
      <c r="AI141" s="355"/>
      <c r="AJ141" s="355"/>
      <c r="AK141" s="230"/>
      <c r="AL141" s="355"/>
      <c r="AM141" s="355"/>
      <c r="AN141" s="355"/>
      <c r="AO141" s="355"/>
      <c r="AP141" s="355"/>
      <c r="AQ141" s="355"/>
      <c r="AR141" s="355"/>
      <c r="AS141" s="355"/>
      <c r="AT141" s="230"/>
      <c r="AU141" s="230"/>
      <c r="AV141" s="230"/>
      <c r="AW141" s="230"/>
      <c r="AX141" s="230"/>
      <c r="AY141" s="230"/>
      <c r="AZ141" s="230"/>
      <c r="BA141"/>
    </row>
    <row r="142" spans="1:53" s="78" customFormat="1" ht="30" customHeight="1" x14ac:dyDescent="0.35">
      <c r="B142" s="183" t="s">
        <v>75</v>
      </c>
      <c r="C142" s="183"/>
      <c r="D142" s="183"/>
      <c r="E142" s="183"/>
      <c r="F142" s="183"/>
      <c r="G142" s="183"/>
      <c r="H142" s="183"/>
      <c r="I142" s="183"/>
      <c r="J142" s="183"/>
      <c r="K142" s="183"/>
      <c r="L142" s="183"/>
      <c r="M142" s="183"/>
      <c r="N142" s="183"/>
      <c r="O142" s="183"/>
      <c r="P142" s="183"/>
      <c r="Q142" s="183"/>
      <c r="R142" s="183"/>
      <c r="S142" s="183"/>
      <c r="T142" s="381"/>
      <c r="U142" s="381"/>
      <c r="V142" s="381"/>
      <c r="W142" s="381"/>
      <c r="X142" s="381"/>
      <c r="Y142" s="381"/>
      <c r="Z142" s="381"/>
      <c r="AA142" s="355"/>
      <c r="AB142" s="230"/>
      <c r="AC142" s="355"/>
      <c r="AD142" s="355"/>
      <c r="AE142" s="355"/>
      <c r="AF142" s="355"/>
      <c r="AG142" s="355"/>
      <c r="AH142" s="355"/>
      <c r="AI142" s="355"/>
      <c r="AJ142" s="355"/>
      <c r="AK142" s="230"/>
      <c r="AL142" s="355"/>
      <c r="AM142" s="355"/>
      <c r="AN142" s="355"/>
      <c r="AO142" s="355"/>
      <c r="AP142" s="355"/>
      <c r="AQ142" s="355"/>
      <c r="AR142" s="355"/>
      <c r="AS142" s="355"/>
      <c r="AT142" s="230"/>
      <c r="AU142" s="230"/>
      <c r="AV142" s="230"/>
      <c r="AW142" s="230"/>
      <c r="AX142" s="230"/>
      <c r="AY142" s="230"/>
      <c r="AZ142" s="230"/>
      <c r="BA142"/>
    </row>
    <row r="143" spans="1:53" s="78" customFormat="1" ht="15" customHeight="1" x14ac:dyDescent="0.35">
      <c r="B143" s="162" t="s">
        <v>133</v>
      </c>
      <c r="C143" s="173"/>
      <c r="D143" s="173"/>
      <c r="E143" s="173"/>
      <c r="F143" s="173"/>
      <c r="G143" s="173"/>
      <c r="H143" s="173"/>
      <c r="I143" s="173"/>
      <c r="J143" s="173"/>
      <c r="K143" s="173"/>
      <c r="L143" s="173"/>
      <c r="M143" s="173"/>
      <c r="N143" s="173"/>
      <c r="O143" s="173"/>
      <c r="P143" s="173"/>
      <c r="Q143" s="173"/>
      <c r="R143" s="173"/>
      <c r="S143" s="173"/>
      <c r="T143" s="235">
        <v>2018</v>
      </c>
      <c r="U143" s="235">
        <v>2019</v>
      </c>
      <c r="V143" s="235">
        <v>2020</v>
      </c>
      <c r="W143" s="235">
        <v>2021</v>
      </c>
      <c r="X143" s="235">
        <v>2022</v>
      </c>
      <c r="Y143" s="235">
        <v>2023</v>
      </c>
      <c r="Z143" s="238">
        <v>2024</v>
      </c>
      <c r="AA143" s="237">
        <v>2025</v>
      </c>
      <c r="AB143" s="230"/>
      <c r="AC143" s="238" t="s">
        <v>3</v>
      </c>
      <c r="AD143" s="238" t="s">
        <v>4</v>
      </c>
      <c r="AE143" s="238" t="s">
        <v>5</v>
      </c>
      <c r="AF143" s="238">
        <v>2024</v>
      </c>
      <c r="AG143" s="239" t="s">
        <v>282</v>
      </c>
      <c r="AH143" s="239" t="s">
        <v>283</v>
      </c>
      <c r="AI143" s="239" t="s">
        <v>284</v>
      </c>
      <c r="AJ143" s="239">
        <v>2025</v>
      </c>
      <c r="AK143" s="230"/>
      <c r="AL143" s="238" t="s">
        <v>3</v>
      </c>
      <c r="AM143" s="238" t="s">
        <v>17</v>
      </c>
      <c r="AN143" s="238" t="s">
        <v>18</v>
      </c>
      <c r="AO143" s="238" t="s">
        <v>19</v>
      </c>
      <c r="AP143" s="239" t="s">
        <v>282</v>
      </c>
      <c r="AQ143" s="239" t="s">
        <v>285</v>
      </c>
      <c r="AR143" s="239" t="s">
        <v>286</v>
      </c>
      <c r="AS143" s="239" t="s">
        <v>287</v>
      </c>
      <c r="AT143" s="230"/>
      <c r="AU143" s="230"/>
      <c r="AV143" s="230"/>
      <c r="AW143" s="230"/>
      <c r="AX143" s="230"/>
      <c r="AY143" s="230"/>
      <c r="AZ143" s="230"/>
      <c r="BA143"/>
    </row>
    <row r="144" spans="1:53" s="78" customFormat="1" ht="15" customHeight="1" x14ac:dyDescent="0.35">
      <c r="B144" s="77" t="s">
        <v>143</v>
      </c>
      <c r="C144" s="77"/>
      <c r="D144" s="77"/>
      <c r="E144" s="77"/>
      <c r="F144" s="77"/>
      <c r="G144" s="77"/>
      <c r="H144" s="77"/>
      <c r="I144" s="77"/>
      <c r="J144" s="77"/>
      <c r="K144" s="77"/>
      <c r="L144" s="77"/>
      <c r="M144" s="77"/>
      <c r="N144" s="77"/>
      <c r="O144" s="77"/>
      <c r="P144" s="77"/>
      <c r="Q144" s="77"/>
      <c r="R144" s="77"/>
      <c r="S144" s="77"/>
      <c r="T144" s="356">
        <v>192.80258695999999</v>
      </c>
      <c r="U144" s="356">
        <v>197.16757963000003</v>
      </c>
      <c r="V144" s="356">
        <v>193.32943890000004</v>
      </c>
      <c r="W144" s="356">
        <v>469.52620120999995</v>
      </c>
      <c r="X144" s="356">
        <v>430.64320598999996</v>
      </c>
      <c r="Y144" s="356">
        <v>439.44337407000012</v>
      </c>
      <c r="Z144" s="356">
        <f t="shared" ref="Z144:Z153" si="61">AF144</f>
        <v>449.27213695999995</v>
      </c>
      <c r="AA144" s="356"/>
      <c r="AB144" s="230"/>
      <c r="AC144" s="356">
        <v>112.01878474000003</v>
      </c>
      <c r="AD144" s="356">
        <v>225.73944136</v>
      </c>
      <c r="AE144" s="382">
        <v>339.92154563000008</v>
      </c>
      <c r="AF144" s="382">
        <v>449.27213695999995</v>
      </c>
      <c r="AG144" s="382">
        <v>117.54190038999998</v>
      </c>
      <c r="AH144" s="382">
        <v>236.13957064999997</v>
      </c>
      <c r="AI144" s="382"/>
      <c r="AJ144" s="382"/>
      <c r="AK144" s="230"/>
      <c r="AL144" s="356">
        <f t="shared" ref="AL144:AL149" si="62">AC144</f>
        <v>112.01878474000003</v>
      </c>
      <c r="AM144" s="356">
        <f t="shared" ref="AM144:AO149" si="63">AD144-AC144</f>
        <v>113.72065661999997</v>
      </c>
      <c r="AN144" s="356">
        <f t="shared" si="63"/>
        <v>114.18210427000008</v>
      </c>
      <c r="AO144" s="356">
        <f t="shared" si="63"/>
        <v>109.35059132999987</v>
      </c>
      <c r="AP144" s="356">
        <f t="shared" ref="AP144:AP149" si="64">AG144</f>
        <v>117.54190038999998</v>
      </c>
      <c r="AQ144" s="356">
        <f>AH144-AG144</f>
        <v>118.59767025999999</v>
      </c>
      <c r="AR144" s="356"/>
      <c r="AS144" s="356"/>
      <c r="AT144" s="230"/>
      <c r="AU144" s="230"/>
      <c r="AV144" s="230"/>
      <c r="AW144" s="230"/>
      <c r="AX144" s="230"/>
      <c r="AY144" s="230"/>
      <c r="AZ144" s="230"/>
      <c r="BA144"/>
    </row>
    <row r="145" spans="1:53" s="48" customFormat="1" ht="15" customHeight="1" x14ac:dyDescent="0.35">
      <c r="A145" s="78"/>
      <c r="B145" s="202" t="s">
        <v>428</v>
      </c>
      <c r="C145" s="81"/>
      <c r="D145" s="81"/>
      <c r="E145" s="81"/>
      <c r="F145" s="81"/>
      <c r="G145" s="81"/>
      <c r="H145" s="81"/>
      <c r="I145" s="81"/>
      <c r="J145" s="81"/>
      <c r="K145" s="81"/>
      <c r="L145" s="81"/>
      <c r="M145" s="81"/>
      <c r="N145" s="81"/>
      <c r="O145" s="81"/>
      <c r="P145" s="81"/>
      <c r="Q145" s="81"/>
      <c r="R145" s="81"/>
      <c r="S145" s="81"/>
      <c r="T145" s="357">
        <v>189.3460364494</v>
      </c>
      <c r="U145" s="357">
        <v>190.53366329344601</v>
      </c>
      <c r="V145" s="357">
        <v>189.58844414708201</v>
      </c>
      <c r="W145" s="357">
        <v>395.60355223775395</v>
      </c>
      <c r="X145" s="357">
        <v>399.34322314000002</v>
      </c>
      <c r="Y145" s="357">
        <v>402.18317510000003</v>
      </c>
      <c r="Z145" s="357">
        <f t="shared" si="61"/>
        <v>409.99652707999996</v>
      </c>
      <c r="AA145" s="357"/>
      <c r="AB145" s="355"/>
      <c r="AC145" s="357">
        <v>101.87611958000001</v>
      </c>
      <c r="AD145" s="357">
        <v>203.75223919000004</v>
      </c>
      <c r="AE145" s="360">
        <v>307.49739532000007</v>
      </c>
      <c r="AF145" s="360">
        <v>409.99652707999996</v>
      </c>
      <c r="AG145" s="360">
        <v>105.2405794</v>
      </c>
      <c r="AH145" s="360">
        <v>210.48115878999999</v>
      </c>
      <c r="AI145" s="360"/>
      <c r="AJ145" s="360"/>
      <c r="AK145" s="355"/>
      <c r="AL145" s="357">
        <f t="shared" si="62"/>
        <v>101.87611958000001</v>
      </c>
      <c r="AM145" s="357">
        <f t="shared" si="63"/>
        <v>101.87611961000003</v>
      </c>
      <c r="AN145" s="357">
        <f t="shared" si="63"/>
        <v>103.74515613000003</v>
      </c>
      <c r="AO145" s="357">
        <f t="shared" si="63"/>
        <v>102.4991317599999</v>
      </c>
      <c r="AP145" s="357">
        <f t="shared" si="64"/>
        <v>105.2405794</v>
      </c>
      <c r="AQ145" s="357">
        <f t="shared" ref="AQ145:AQ152" si="65">AH145-AG145</f>
        <v>105.24057938999999</v>
      </c>
      <c r="AR145" s="357"/>
      <c r="AS145" s="357"/>
      <c r="AT145" s="355"/>
      <c r="AU145" s="355"/>
      <c r="AV145" s="355"/>
      <c r="AW145" s="355"/>
      <c r="AX145" s="355"/>
      <c r="AY145" s="355"/>
      <c r="AZ145" s="355"/>
      <c r="BA145" s="78"/>
    </row>
    <row r="146" spans="1:53" s="48" customFormat="1" ht="15" customHeight="1" x14ac:dyDescent="0.35">
      <c r="B146" s="203" t="s">
        <v>436</v>
      </c>
      <c r="C146" s="82"/>
      <c r="D146" s="82"/>
      <c r="E146" s="82"/>
      <c r="F146" s="82"/>
      <c r="G146" s="82"/>
      <c r="H146" s="82"/>
      <c r="I146" s="82"/>
      <c r="J146" s="82"/>
      <c r="K146" s="82"/>
      <c r="L146" s="82"/>
      <c r="M146" s="82"/>
      <c r="N146" s="82"/>
      <c r="O146" s="82"/>
      <c r="P146" s="82"/>
      <c r="Q146" s="82"/>
      <c r="R146" s="82"/>
      <c r="S146" s="82"/>
      <c r="T146" s="357">
        <v>3.4565501899999993</v>
      </c>
      <c r="U146" s="357">
        <v>6.6339163399999999</v>
      </c>
      <c r="V146" s="357">
        <v>3.7409947529180272</v>
      </c>
      <c r="W146" s="357">
        <v>73.922648972246009</v>
      </c>
      <c r="X146" s="357">
        <v>31.299982849999935</v>
      </c>
      <c r="Y146" s="357">
        <v>37.26019897000009</v>
      </c>
      <c r="Z146" s="357">
        <f t="shared" si="61"/>
        <v>39.27560987999999</v>
      </c>
      <c r="AA146" s="357"/>
      <c r="AB146" s="355"/>
      <c r="AC146" s="357">
        <v>10.142665160000021</v>
      </c>
      <c r="AD146" s="357">
        <v>21.987202169999961</v>
      </c>
      <c r="AE146" s="360">
        <v>32.424150310000016</v>
      </c>
      <c r="AF146" s="360">
        <v>39.27560987999999</v>
      </c>
      <c r="AG146" s="360">
        <v>12.301320989999979</v>
      </c>
      <c r="AH146" s="360">
        <v>25.658411859999973</v>
      </c>
      <c r="AI146" s="360"/>
      <c r="AJ146" s="360"/>
      <c r="AK146" s="355"/>
      <c r="AL146" s="357">
        <f t="shared" si="62"/>
        <v>10.142665160000021</v>
      </c>
      <c r="AM146" s="357">
        <f t="shared" si="63"/>
        <v>11.844537009999939</v>
      </c>
      <c r="AN146" s="357">
        <f t="shared" si="63"/>
        <v>10.436948140000055</v>
      </c>
      <c r="AO146" s="357">
        <f t="shared" si="63"/>
        <v>6.8514595699999745</v>
      </c>
      <c r="AP146" s="357">
        <f t="shared" si="64"/>
        <v>12.301320989999979</v>
      </c>
      <c r="AQ146" s="357">
        <f t="shared" si="65"/>
        <v>13.357090869999993</v>
      </c>
      <c r="AR146" s="357"/>
      <c r="AS146" s="357"/>
      <c r="AT146" s="355"/>
      <c r="AU146" s="355"/>
      <c r="AV146" s="355"/>
      <c r="AW146" s="355"/>
      <c r="AX146" s="355"/>
      <c r="AY146" s="355"/>
      <c r="AZ146" s="355"/>
      <c r="BA146" s="78"/>
    </row>
    <row r="147" spans="1:53" s="78" customFormat="1" ht="15" customHeight="1" x14ac:dyDescent="0.35">
      <c r="B147" s="81" t="s">
        <v>144</v>
      </c>
      <c r="C147" s="81"/>
      <c r="D147" s="81"/>
      <c r="E147" s="81"/>
      <c r="F147" s="81"/>
      <c r="G147" s="81"/>
      <c r="H147" s="81"/>
      <c r="I147" s="81"/>
      <c r="J147" s="81"/>
      <c r="K147" s="81"/>
      <c r="L147" s="81"/>
      <c r="M147" s="81"/>
      <c r="N147" s="81"/>
      <c r="O147" s="81"/>
      <c r="P147" s="81"/>
      <c r="Q147" s="81"/>
      <c r="R147" s="81"/>
      <c r="S147" s="81"/>
      <c r="T147" s="357">
        <v>55.451630630000004</v>
      </c>
      <c r="U147" s="357">
        <v>54.736659240000009</v>
      </c>
      <c r="V147" s="357">
        <v>58.261909109999998</v>
      </c>
      <c r="W147" s="357">
        <v>117.31194746000001</v>
      </c>
      <c r="X147" s="357">
        <v>101.45760804000001</v>
      </c>
      <c r="Y147" s="357">
        <v>116.58418144999997</v>
      </c>
      <c r="Z147" s="357">
        <f t="shared" si="61"/>
        <v>126.24716183</v>
      </c>
      <c r="AA147" s="357"/>
      <c r="AB147" s="230"/>
      <c r="AC147" s="357">
        <v>27.461391090000003</v>
      </c>
      <c r="AD147" s="357">
        <v>60.493769950000008</v>
      </c>
      <c r="AE147" s="360">
        <v>88.19065341000001</v>
      </c>
      <c r="AF147" s="360">
        <v>126.24716183</v>
      </c>
      <c r="AG147" s="360">
        <v>28.580957069999997</v>
      </c>
      <c r="AH147" s="360">
        <v>55.75599136999999</v>
      </c>
      <c r="AI147" s="360"/>
      <c r="AJ147" s="360"/>
      <c r="AK147" s="230"/>
      <c r="AL147" s="357">
        <f t="shared" si="62"/>
        <v>27.461391090000003</v>
      </c>
      <c r="AM147" s="357">
        <f t="shared" si="63"/>
        <v>33.032378860000009</v>
      </c>
      <c r="AN147" s="357">
        <f t="shared" si="63"/>
        <v>27.696883460000002</v>
      </c>
      <c r="AO147" s="357">
        <f t="shared" si="63"/>
        <v>38.056508419999986</v>
      </c>
      <c r="AP147" s="357">
        <f t="shared" si="64"/>
        <v>28.580957069999997</v>
      </c>
      <c r="AQ147" s="357">
        <f t="shared" si="65"/>
        <v>27.175034299999993</v>
      </c>
      <c r="AR147" s="357"/>
      <c r="AS147" s="357"/>
      <c r="AT147" s="230"/>
      <c r="AU147" s="230"/>
      <c r="AV147" s="230"/>
      <c r="AW147" s="230"/>
      <c r="AX147" s="230"/>
      <c r="AY147" s="230"/>
      <c r="AZ147" s="230"/>
      <c r="BA147"/>
    </row>
    <row r="148" spans="1:53" s="78" customFormat="1" ht="15" customHeight="1" x14ac:dyDescent="0.35">
      <c r="B148" s="82" t="s">
        <v>145</v>
      </c>
      <c r="C148" s="82"/>
      <c r="D148" s="82"/>
      <c r="E148" s="82"/>
      <c r="F148" s="82"/>
      <c r="G148" s="82"/>
      <c r="H148" s="82"/>
      <c r="I148" s="82"/>
      <c r="J148" s="82"/>
      <c r="K148" s="82"/>
      <c r="L148" s="82"/>
      <c r="M148" s="82"/>
      <c r="N148" s="82"/>
      <c r="O148" s="82"/>
      <c r="P148" s="82"/>
      <c r="Q148" s="82"/>
      <c r="R148" s="82"/>
      <c r="S148" s="82"/>
      <c r="T148" s="357">
        <v>-7.2106588700000005</v>
      </c>
      <c r="U148" s="357">
        <v>-12.210933509999998</v>
      </c>
      <c r="V148" s="357">
        <v>-35.10449792</v>
      </c>
      <c r="W148" s="357">
        <v>-16.664662100000005</v>
      </c>
      <c r="X148" s="357">
        <v>-28.43463919999763</v>
      </c>
      <c r="Y148" s="357">
        <v>-25.899032819999995</v>
      </c>
      <c r="Z148" s="357">
        <f t="shared" si="61"/>
        <v>-26.184383439999991</v>
      </c>
      <c r="AA148" s="357"/>
      <c r="AB148" s="230"/>
      <c r="AC148" s="357">
        <v>-2.3127369999999994</v>
      </c>
      <c r="AD148" s="357">
        <v>-7.1262070499999979</v>
      </c>
      <c r="AE148" s="360">
        <v>-11.849760409999993</v>
      </c>
      <c r="AF148" s="360">
        <v>-26.184383439999991</v>
      </c>
      <c r="AG148" s="360">
        <v>-3.0934988700000008</v>
      </c>
      <c r="AH148" s="360">
        <v>-8.8167441199999992</v>
      </c>
      <c r="AI148" s="360"/>
      <c r="AJ148" s="360"/>
      <c r="AK148" s="230"/>
      <c r="AL148" s="357">
        <f t="shared" si="62"/>
        <v>-2.3127369999999994</v>
      </c>
      <c r="AM148" s="357">
        <f t="shared" si="63"/>
        <v>-4.8134700499999985</v>
      </c>
      <c r="AN148" s="357">
        <f t="shared" si="63"/>
        <v>-4.723553359999995</v>
      </c>
      <c r="AO148" s="357">
        <f t="shared" si="63"/>
        <v>-14.334623029999998</v>
      </c>
      <c r="AP148" s="357">
        <f t="shared" si="64"/>
        <v>-3.0934988700000008</v>
      </c>
      <c r="AQ148" s="357">
        <f t="shared" si="65"/>
        <v>-5.723245249999998</v>
      </c>
      <c r="AR148" s="357"/>
      <c r="AS148" s="357"/>
      <c r="AT148" s="230"/>
      <c r="AU148" s="230"/>
      <c r="AV148" s="230"/>
      <c r="AW148" s="230"/>
      <c r="AX148" s="230"/>
      <c r="AY148" s="230"/>
      <c r="AZ148" s="230"/>
      <c r="BA148"/>
    </row>
    <row r="149" spans="1:53" s="78" customFormat="1" ht="15" customHeight="1" x14ac:dyDescent="0.35">
      <c r="B149" s="87" t="s">
        <v>146</v>
      </c>
      <c r="C149" s="87"/>
      <c r="D149" s="87"/>
      <c r="E149" s="87"/>
      <c r="F149" s="87"/>
      <c r="G149" s="87"/>
      <c r="H149" s="87"/>
      <c r="I149" s="87"/>
      <c r="J149" s="87"/>
      <c r="K149" s="87"/>
      <c r="L149" s="87"/>
      <c r="M149" s="87"/>
      <c r="N149" s="87"/>
      <c r="O149" s="87"/>
      <c r="P149" s="87"/>
      <c r="Q149" s="87"/>
      <c r="R149" s="87"/>
      <c r="S149" s="87"/>
      <c r="T149" s="356">
        <v>48.240971760000008</v>
      </c>
      <c r="U149" s="356">
        <v>42.525725730000005</v>
      </c>
      <c r="V149" s="356">
        <v>23.157411189999998</v>
      </c>
      <c r="W149" s="356">
        <v>100.64728536000001</v>
      </c>
      <c r="X149" s="356">
        <v>73.022968840002378</v>
      </c>
      <c r="Y149" s="356">
        <v>90.685148629999986</v>
      </c>
      <c r="Z149" s="356">
        <f t="shared" si="61"/>
        <v>100.06277839000001</v>
      </c>
      <c r="AA149" s="356"/>
      <c r="AB149" s="230"/>
      <c r="AC149" s="356">
        <v>25.148654090000004</v>
      </c>
      <c r="AD149" s="356">
        <v>53.36756290000001</v>
      </c>
      <c r="AE149" s="382">
        <v>76.340893000000023</v>
      </c>
      <c r="AF149" s="382">
        <v>100.06277839000001</v>
      </c>
      <c r="AG149" s="382">
        <v>25.487458199999995</v>
      </c>
      <c r="AH149" s="382">
        <v>46.939247249999994</v>
      </c>
      <c r="AI149" s="382"/>
      <c r="AJ149" s="382"/>
      <c r="AK149" s="230"/>
      <c r="AL149" s="356">
        <f t="shared" si="62"/>
        <v>25.148654090000004</v>
      </c>
      <c r="AM149" s="356">
        <f t="shared" si="63"/>
        <v>28.218908810000006</v>
      </c>
      <c r="AN149" s="356">
        <f t="shared" si="63"/>
        <v>22.973330100000013</v>
      </c>
      <c r="AO149" s="356">
        <f t="shared" si="63"/>
        <v>23.721885389999983</v>
      </c>
      <c r="AP149" s="356">
        <f t="shared" si="64"/>
        <v>25.487458199999995</v>
      </c>
      <c r="AQ149" s="356">
        <f t="shared" si="65"/>
        <v>21.451789049999999</v>
      </c>
      <c r="AR149" s="356"/>
      <c r="AS149" s="356"/>
      <c r="AT149" s="230"/>
      <c r="AU149" s="230"/>
      <c r="AV149" s="230"/>
      <c r="AW149" s="230"/>
      <c r="AX149" s="230"/>
      <c r="AY149" s="230"/>
      <c r="AZ149" s="230"/>
      <c r="BA149"/>
    </row>
    <row r="150" spans="1:53" s="78" customFormat="1" ht="15" customHeight="1" x14ac:dyDescent="0.35">
      <c r="B150" s="78" t="s">
        <v>147</v>
      </c>
      <c r="T150" s="362" t="s">
        <v>11</v>
      </c>
      <c r="U150" s="357">
        <v>0</v>
      </c>
      <c r="V150" s="357">
        <v>-3.6878989999999998</v>
      </c>
      <c r="W150" s="357">
        <v>0</v>
      </c>
      <c r="X150" s="357" t="s">
        <v>11</v>
      </c>
      <c r="Y150" s="357" t="s">
        <v>11</v>
      </c>
      <c r="Z150" s="357" t="str">
        <f t="shared" si="61"/>
        <v>-</v>
      </c>
      <c r="AA150" s="357"/>
      <c r="AB150" s="230"/>
      <c r="AC150" s="357" t="s">
        <v>11</v>
      </c>
      <c r="AD150" s="357">
        <v>0</v>
      </c>
      <c r="AE150" s="360" t="s">
        <v>11</v>
      </c>
      <c r="AF150" s="360" t="s">
        <v>11</v>
      </c>
      <c r="AG150" s="360" t="s">
        <v>11</v>
      </c>
      <c r="AH150" s="360">
        <v>0</v>
      </c>
      <c r="AI150" s="360"/>
      <c r="AJ150" s="360"/>
      <c r="AK150" s="230"/>
      <c r="AL150" s="357"/>
      <c r="AM150" s="357"/>
      <c r="AN150" s="357"/>
      <c r="AO150" s="357"/>
      <c r="AP150" s="357"/>
      <c r="AQ150" s="357"/>
      <c r="AR150" s="357"/>
      <c r="AS150" s="357"/>
      <c r="AT150" s="230"/>
      <c r="AU150" s="230"/>
      <c r="AV150" s="230"/>
      <c r="AW150" s="230"/>
      <c r="AX150" s="230"/>
      <c r="AY150" s="230"/>
      <c r="AZ150" s="230"/>
      <c r="BA150"/>
    </row>
    <row r="151" spans="1:53" s="78" customFormat="1" ht="15" customHeight="1" x14ac:dyDescent="0.35">
      <c r="B151" s="87" t="s">
        <v>148</v>
      </c>
      <c r="C151" s="87"/>
      <c r="D151" s="87"/>
      <c r="E151" s="87"/>
      <c r="F151" s="87"/>
      <c r="G151" s="87"/>
      <c r="H151" s="87"/>
      <c r="I151" s="87"/>
      <c r="J151" s="87"/>
      <c r="K151" s="87"/>
      <c r="L151" s="87"/>
      <c r="M151" s="87"/>
      <c r="N151" s="87"/>
      <c r="O151" s="87"/>
      <c r="P151" s="87"/>
      <c r="Q151" s="87"/>
      <c r="R151" s="87"/>
      <c r="S151" s="87"/>
      <c r="T151" s="356">
        <v>144.56161519999998</v>
      </c>
      <c r="U151" s="356">
        <v>154.64185390000003</v>
      </c>
      <c r="V151" s="356">
        <v>166.48412870999991</v>
      </c>
      <c r="W151" s="356">
        <v>368.87891584999994</v>
      </c>
      <c r="X151" s="356">
        <v>357.71815039999763</v>
      </c>
      <c r="Y151" s="356">
        <v>348.75822543999988</v>
      </c>
      <c r="Z151" s="356">
        <f t="shared" si="61"/>
        <v>349.20935856999989</v>
      </c>
      <c r="AA151" s="356"/>
      <c r="AB151" s="230"/>
      <c r="AC151" s="356">
        <v>86.870130649999965</v>
      </c>
      <c r="AD151" s="356">
        <v>172.37187846</v>
      </c>
      <c r="AE151" s="382">
        <v>263.58065263000003</v>
      </c>
      <c r="AF151" s="382">
        <v>349.20935856999989</v>
      </c>
      <c r="AG151" s="382">
        <v>92.054442189999975</v>
      </c>
      <c r="AH151" s="382">
        <v>189.20032339999992</v>
      </c>
      <c r="AI151" s="382"/>
      <c r="AJ151" s="382"/>
      <c r="AK151" s="230"/>
      <c r="AL151" s="356">
        <f>AC151</f>
        <v>86.870130649999965</v>
      </c>
      <c r="AM151" s="356">
        <f t="shared" ref="AM151:AO153" si="66">AD151-AC151</f>
        <v>85.50174781000004</v>
      </c>
      <c r="AN151" s="356">
        <f t="shared" si="66"/>
        <v>91.208774170000027</v>
      </c>
      <c r="AO151" s="356">
        <f t="shared" si="66"/>
        <v>85.628705939999861</v>
      </c>
      <c r="AP151" s="356">
        <f>AG151</f>
        <v>92.054442189999975</v>
      </c>
      <c r="AQ151" s="356">
        <f t="shared" si="65"/>
        <v>97.145881209999942</v>
      </c>
      <c r="AR151" s="356"/>
      <c r="AS151" s="356"/>
      <c r="AT151" s="230"/>
      <c r="AU151" s="230"/>
      <c r="AV151" s="230"/>
      <c r="AW151" s="230"/>
      <c r="AX151" s="230"/>
      <c r="AY151" s="230"/>
      <c r="AZ151" s="230"/>
      <c r="BA151"/>
    </row>
    <row r="152" spans="1:53" s="78" customFormat="1" ht="15" customHeight="1" x14ac:dyDescent="0.35">
      <c r="B152" s="85" t="s">
        <v>149</v>
      </c>
      <c r="C152" s="85"/>
      <c r="D152" s="85"/>
      <c r="E152" s="85"/>
      <c r="F152" s="85"/>
      <c r="G152" s="85"/>
      <c r="H152" s="85"/>
      <c r="I152" s="85"/>
      <c r="J152" s="85"/>
      <c r="K152" s="85"/>
      <c r="L152" s="85"/>
      <c r="M152" s="85"/>
      <c r="N152" s="85"/>
      <c r="O152" s="85"/>
      <c r="P152" s="85"/>
      <c r="Q152" s="85"/>
      <c r="R152" s="85"/>
      <c r="S152" s="85"/>
      <c r="T152" s="357">
        <v>31.356791340000001</v>
      </c>
      <c r="U152" s="357">
        <v>35.710161979999988</v>
      </c>
      <c r="V152" s="357">
        <v>39.191498160000009</v>
      </c>
      <c r="W152" s="357">
        <v>129.5881512</v>
      </c>
      <c r="X152" s="357">
        <v>124.58817736000002</v>
      </c>
      <c r="Y152" s="357">
        <v>135.30724429</v>
      </c>
      <c r="Z152" s="357">
        <f t="shared" si="61"/>
        <v>140.05438092000003</v>
      </c>
      <c r="AA152" s="357"/>
      <c r="AB152" s="230"/>
      <c r="AC152" s="357">
        <v>34.504699680000009</v>
      </c>
      <c r="AD152" s="357">
        <v>69.012656030000016</v>
      </c>
      <c r="AE152" s="360">
        <v>104.04657057999998</v>
      </c>
      <c r="AF152" s="360">
        <v>140.05438092000003</v>
      </c>
      <c r="AG152" s="360">
        <v>35.426920490000008</v>
      </c>
      <c r="AH152" s="360">
        <v>71.975546819999991</v>
      </c>
      <c r="AI152" s="360"/>
      <c r="AJ152" s="360"/>
      <c r="AK152" s="230"/>
      <c r="AL152" s="357">
        <f>AC152</f>
        <v>34.504699680000009</v>
      </c>
      <c r="AM152" s="357">
        <f t="shared" si="66"/>
        <v>34.507956350000008</v>
      </c>
      <c r="AN152" s="357">
        <f t="shared" si="66"/>
        <v>35.033914549999963</v>
      </c>
      <c r="AO152" s="357">
        <f t="shared" si="66"/>
        <v>36.007810340000049</v>
      </c>
      <c r="AP152" s="357">
        <f>AG152</f>
        <v>35.426920490000008</v>
      </c>
      <c r="AQ152" s="357">
        <f t="shared" si="65"/>
        <v>36.548626329999983</v>
      </c>
      <c r="AR152" s="357"/>
      <c r="AS152" s="357"/>
      <c r="AT152" s="230"/>
      <c r="AU152" s="230"/>
      <c r="AV152" s="230"/>
      <c r="AW152" s="230"/>
      <c r="AX152" s="230"/>
      <c r="AY152" s="230"/>
      <c r="AZ152" s="230"/>
      <c r="BA152"/>
    </row>
    <row r="153" spans="1:53" s="78" customFormat="1" ht="15" customHeight="1" x14ac:dyDescent="0.35">
      <c r="B153" s="87" t="s">
        <v>150</v>
      </c>
      <c r="C153" s="87"/>
      <c r="D153" s="87"/>
      <c r="E153" s="87"/>
      <c r="F153" s="87"/>
      <c r="G153" s="87"/>
      <c r="H153" s="87"/>
      <c r="I153" s="87"/>
      <c r="J153" s="87"/>
      <c r="K153" s="87"/>
      <c r="L153" s="87"/>
      <c r="M153" s="87"/>
      <c r="N153" s="87"/>
      <c r="O153" s="87"/>
      <c r="P153" s="87"/>
      <c r="Q153" s="87"/>
      <c r="R153" s="87"/>
      <c r="S153" s="87"/>
      <c r="T153" s="356">
        <v>113.20482385999996</v>
      </c>
      <c r="U153" s="356">
        <v>118.93169192000002</v>
      </c>
      <c r="V153" s="356">
        <v>127.29263055</v>
      </c>
      <c r="W153" s="356">
        <v>239.29076465000009</v>
      </c>
      <c r="X153" s="356">
        <v>233.12997303999757</v>
      </c>
      <c r="Y153" s="356">
        <v>213.45098114999993</v>
      </c>
      <c r="Z153" s="356">
        <f t="shared" si="61"/>
        <v>209.15497764999995</v>
      </c>
      <c r="AA153" s="356"/>
      <c r="AB153" s="230"/>
      <c r="AC153" s="356">
        <v>52.365430970000013</v>
      </c>
      <c r="AD153" s="356">
        <v>103.35922242999992</v>
      </c>
      <c r="AE153" s="382">
        <v>159.53408205000008</v>
      </c>
      <c r="AF153" s="382">
        <v>209.15497764999995</v>
      </c>
      <c r="AG153" s="382">
        <v>56.627521699999981</v>
      </c>
      <c r="AH153" s="382">
        <v>117.22477657999997</v>
      </c>
      <c r="AI153" s="382"/>
      <c r="AJ153" s="382"/>
      <c r="AK153" s="230"/>
      <c r="AL153" s="356">
        <f>AC153</f>
        <v>52.365430970000013</v>
      </c>
      <c r="AM153" s="356">
        <f t="shared" si="66"/>
        <v>50.993791459999905</v>
      </c>
      <c r="AN153" s="356">
        <f t="shared" si="66"/>
        <v>56.174859620000163</v>
      </c>
      <c r="AO153" s="356">
        <f t="shared" si="66"/>
        <v>49.620895599999869</v>
      </c>
      <c r="AP153" s="356">
        <f>AG153</f>
        <v>56.627521699999981</v>
      </c>
      <c r="AQ153" s="356">
        <f>AH153-AG153</f>
        <v>60.597254879999987</v>
      </c>
      <c r="AR153" s="356"/>
      <c r="AS153" s="356"/>
      <c r="AT153" s="230"/>
      <c r="AU153" s="230"/>
      <c r="AV153" s="230"/>
      <c r="AW153" s="230"/>
      <c r="AX153" s="230"/>
      <c r="AY153" s="230"/>
      <c r="AZ153" s="230"/>
      <c r="BA153"/>
    </row>
    <row r="154" spans="1:53" s="48" customFormat="1" ht="15" customHeight="1" x14ac:dyDescent="0.35">
      <c r="B154" s="88"/>
      <c r="C154" s="88"/>
      <c r="D154" s="88"/>
      <c r="E154" s="88"/>
      <c r="F154" s="88"/>
      <c r="G154" s="88"/>
      <c r="H154" s="88"/>
      <c r="I154" s="88"/>
      <c r="J154" s="88"/>
      <c r="K154" s="88"/>
      <c r="L154" s="88"/>
      <c r="M154" s="88"/>
      <c r="N154" s="88"/>
      <c r="O154" s="88"/>
      <c r="P154" s="88"/>
      <c r="Q154" s="88"/>
      <c r="R154" s="88"/>
      <c r="S154" s="88"/>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78"/>
    </row>
    <row r="155" spans="1:53" s="48" customFormat="1" ht="15" customHeight="1" x14ac:dyDescent="0.35">
      <c r="B155" s="172" t="s">
        <v>113</v>
      </c>
      <c r="C155" s="172"/>
      <c r="D155" s="172"/>
      <c r="E155" s="172"/>
      <c r="F155" s="172"/>
      <c r="G155" s="172"/>
      <c r="H155" s="172"/>
      <c r="I155" s="172"/>
      <c r="J155" s="172"/>
      <c r="K155" s="172"/>
      <c r="L155" s="172"/>
      <c r="M155" s="172"/>
      <c r="N155" s="172"/>
      <c r="O155" s="172"/>
      <c r="P155" s="172"/>
      <c r="Q155" s="172"/>
      <c r="R155" s="172"/>
      <c r="S155" s="172"/>
      <c r="T155" s="235">
        <v>2018</v>
      </c>
      <c r="U155" s="235">
        <v>2019</v>
      </c>
      <c r="V155" s="235">
        <v>2020</v>
      </c>
      <c r="W155" s="235">
        <v>2021</v>
      </c>
      <c r="X155" s="235">
        <v>2022</v>
      </c>
      <c r="Y155" s="235">
        <v>2023</v>
      </c>
      <c r="Z155" s="238">
        <v>2024</v>
      </c>
      <c r="AA155" s="237">
        <v>2025</v>
      </c>
      <c r="AB155" s="355"/>
      <c r="AC155" s="238" t="s">
        <v>3</v>
      </c>
      <c r="AD155" s="238" t="s">
        <v>4</v>
      </c>
      <c r="AE155" s="238" t="s">
        <v>5</v>
      </c>
      <c r="AF155" s="238">
        <v>2024</v>
      </c>
      <c r="AG155" s="239" t="s">
        <v>282</v>
      </c>
      <c r="AH155" s="239" t="s">
        <v>283</v>
      </c>
      <c r="AI155" s="239" t="s">
        <v>284</v>
      </c>
      <c r="AJ155" s="239">
        <v>2025</v>
      </c>
      <c r="AK155" s="355"/>
      <c r="AL155" s="238" t="s">
        <v>3</v>
      </c>
      <c r="AM155" s="238" t="s">
        <v>17</v>
      </c>
      <c r="AN155" s="238" t="s">
        <v>18</v>
      </c>
      <c r="AO155" s="238" t="s">
        <v>19</v>
      </c>
      <c r="AP155" s="239" t="s">
        <v>282</v>
      </c>
      <c r="AQ155" s="239" t="s">
        <v>285</v>
      </c>
      <c r="AR155" s="239" t="s">
        <v>286</v>
      </c>
      <c r="AS155" s="239" t="s">
        <v>287</v>
      </c>
      <c r="AT155" s="355"/>
      <c r="AU155" s="355"/>
      <c r="AV155" s="355"/>
      <c r="AW155" s="355"/>
      <c r="AX155" s="355"/>
      <c r="AY155" s="355"/>
      <c r="AZ155" s="355"/>
      <c r="BA155" s="78"/>
    </row>
    <row r="156" spans="1:53" s="48" customFormat="1" ht="15" customHeight="1" x14ac:dyDescent="0.35">
      <c r="B156" s="50" t="s">
        <v>114</v>
      </c>
      <c r="C156" s="50"/>
      <c r="D156" s="50"/>
      <c r="E156" s="50"/>
      <c r="F156" s="50"/>
      <c r="G156" s="50"/>
      <c r="H156" s="50"/>
      <c r="I156" s="50"/>
      <c r="J156" s="50"/>
      <c r="K156" s="50"/>
      <c r="L156" s="50"/>
      <c r="M156" s="50"/>
      <c r="N156" s="50"/>
      <c r="O156" s="50"/>
      <c r="P156" s="50"/>
      <c r="Q156" s="50"/>
      <c r="R156" s="50"/>
      <c r="S156" s="50"/>
      <c r="T156" s="356">
        <v>950</v>
      </c>
      <c r="U156" s="356">
        <v>950</v>
      </c>
      <c r="V156" s="356">
        <v>1706</v>
      </c>
      <c r="W156" s="356">
        <v>1890.6</v>
      </c>
      <c r="X156" s="356">
        <f>'Operating Data'!X112</f>
        <v>1890.6</v>
      </c>
      <c r="Y156" s="269">
        <v>1867.431</v>
      </c>
      <c r="Z156" s="356">
        <f>AF156</f>
        <v>1912.7911664811611</v>
      </c>
      <c r="AA156" s="356"/>
      <c r="AB156" s="355"/>
      <c r="AC156" s="356">
        <f>'Operating Data'!AC112</f>
        <v>1894.2</v>
      </c>
      <c r="AD156" s="356">
        <f>'Operating Data'!AD112</f>
        <v>1894.2</v>
      </c>
      <c r="AE156" s="356">
        <f>'Operating Data'!AE112</f>
        <v>1894.2</v>
      </c>
      <c r="AF156" s="356">
        <f>'Operating Data'!AF112</f>
        <v>1912.7911664811611</v>
      </c>
      <c r="AG156" s="356">
        <f>'Operating Data'!AG112</f>
        <v>1954.8201167838149</v>
      </c>
      <c r="AH156" s="356">
        <f>'Operating Data'!AH112</f>
        <v>1954.8201167838149</v>
      </c>
      <c r="AI156" s="356"/>
      <c r="AJ156" s="356"/>
      <c r="AK156" s="355"/>
      <c r="AL156" s="356"/>
      <c r="AM156" s="356"/>
      <c r="AN156" s="356"/>
      <c r="AO156" s="356"/>
      <c r="AP156" s="356"/>
      <c r="AQ156" s="356"/>
      <c r="AR156" s="356"/>
      <c r="AS156" s="356"/>
      <c r="AT156" s="355"/>
      <c r="AU156" s="355"/>
      <c r="AV156" s="355"/>
      <c r="AW156" s="355"/>
      <c r="AX156" s="355"/>
      <c r="AY156" s="355"/>
      <c r="AZ156" s="355"/>
      <c r="BA156" s="78"/>
    </row>
    <row r="157" spans="1:53" s="41" customFormat="1" ht="15" customHeight="1" x14ac:dyDescent="0.35">
      <c r="A157" s="48"/>
      <c r="T157" s="379"/>
      <c r="U157" s="379"/>
      <c r="V157" s="379"/>
      <c r="W157" s="379"/>
      <c r="X157" s="379"/>
      <c r="Y157" s="379"/>
      <c r="Z157" s="379"/>
      <c r="AA157" s="379"/>
      <c r="AB157" s="230"/>
      <c r="AC157" s="379"/>
      <c r="AD157" s="379"/>
      <c r="AE157" s="379"/>
      <c r="AF157" s="379"/>
      <c r="AG157" s="379"/>
      <c r="AH157" s="379"/>
      <c r="AI157" s="379"/>
      <c r="AJ157" s="379"/>
      <c r="AK157" s="230"/>
      <c r="AL157" s="379"/>
      <c r="AM157" s="379"/>
      <c r="AN157" s="379"/>
      <c r="AO157" s="379"/>
      <c r="AP157" s="379"/>
      <c r="AQ157" s="379"/>
      <c r="AR157" s="379"/>
      <c r="AS157" s="379"/>
      <c r="AT157" s="230"/>
      <c r="AU157" s="230"/>
      <c r="AV157" s="230"/>
      <c r="AW157" s="230"/>
      <c r="AX157" s="230"/>
      <c r="AY157" s="230"/>
      <c r="AZ157" s="230"/>
      <c r="BA157"/>
    </row>
    <row r="158" spans="1:53" s="151" customFormat="1" ht="15" customHeight="1" x14ac:dyDescent="0.35">
      <c r="B158" s="50" t="s">
        <v>117</v>
      </c>
      <c r="C158" s="50"/>
      <c r="D158" s="50"/>
      <c r="E158" s="50"/>
      <c r="F158" s="50"/>
      <c r="G158" s="50"/>
      <c r="H158" s="50"/>
      <c r="I158" s="50"/>
      <c r="J158" s="50"/>
      <c r="K158" s="50"/>
      <c r="L158" s="50"/>
      <c r="M158" s="50"/>
      <c r="N158" s="50"/>
      <c r="O158" s="50"/>
      <c r="P158" s="50"/>
      <c r="Q158" s="50"/>
      <c r="R158" s="50"/>
      <c r="S158" s="50"/>
      <c r="T158" s="379"/>
      <c r="U158" s="379"/>
      <c r="V158" s="379"/>
      <c r="W158" s="379"/>
      <c r="X158" s="379"/>
      <c r="Y158" s="379"/>
      <c r="Z158" s="379"/>
      <c r="AA158" s="379"/>
      <c r="AB158" s="485"/>
      <c r="AC158" s="379"/>
      <c r="AD158" s="379"/>
      <c r="AE158" s="379"/>
      <c r="AF158" s="379"/>
      <c r="AG158" s="379"/>
      <c r="AH158" s="379"/>
      <c r="AI158" s="379"/>
      <c r="AJ158" s="379"/>
      <c r="AK158" s="383"/>
      <c r="AL158" s="379"/>
      <c r="AM158" s="379"/>
      <c r="AN158" s="379"/>
      <c r="AO158" s="379"/>
      <c r="AP158" s="379"/>
      <c r="AQ158" s="379"/>
      <c r="AR158" s="379"/>
      <c r="AS158" s="379"/>
      <c r="AT158" s="383"/>
      <c r="AU158" s="383"/>
      <c r="AV158" s="383"/>
      <c r="AW158" s="383"/>
      <c r="AX158" s="383"/>
      <c r="AY158" s="383"/>
      <c r="AZ158" s="383"/>
      <c r="BA158" s="158"/>
    </row>
    <row r="159" spans="1:53" s="41" customFormat="1" ht="15" customHeight="1" x14ac:dyDescent="0.35">
      <c r="B159" s="18" t="s">
        <v>118</v>
      </c>
      <c r="C159" s="18"/>
      <c r="D159" s="18"/>
      <c r="E159" s="18"/>
      <c r="F159" s="18"/>
      <c r="G159" s="18"/>
      <c r="H159" s="18"/>
      <c r="I159" s="18"/>
      <c r="J159" s="18"/>
      <c r="K159" s="18"/>
      <c r="L159" s="18"/>
      <c r="M159" s="18"/>
      <c r="N159" s="18"/>
      <c r="O159" s="18"/>
      <c r="P159" s="18"/>
      <c r="Q159" s="18"/>
      <c r="R159" s="18"/>
      <c r="S159" s="18"/>
      <c r="T159" s="357">
        <v>20708.8619119</v>
      </c>
      <c r="U159" s="357">
        <v>20766.2411565</v>
      </c>
      <c r="V159" s="357">
        <v>52491.503800000006</v>
      </c>
      <c r="W159" s="357">
        <v>52493.235000000001</v>
      </c>
      <c r="X159" s="357">
        <f>'Operating Data'!X125</f>
        <v>52644.083999999988</v>
      </c>
      <c r="Y159" s="346">
        <v>52847.952899999997</v>
      </c>
      <c r="Z159" s="357">
        <f>AF159</f>
        <v>53067.042863000002</v>
      </c>
      <c r="AA159" s="357"/>
      <c r="AB159" s="357"/>
      <c r="AC159" s="357">
        <f>'Operating Data'!AC125</f>
        <v>52902.809899999993</v>
      </c>
      <c r="AD159" s="357">
        <f>'Operating Data'!AD125</f>
        <v>52953.496000000006</v>
      </c>
      <c r="AE159" s="357">
        <f>'Operating Data'!AE125</f>
        <v>53000.874843999998</v>
      </c>
      <c r="AF159" s="357">
        <f>'Operating Data'!AF125</f>
        <v>53067.042863000002</v>
      </c>
      <c r="AG159" s="357">
        <f>'Operating Data'!AG125</f>
        <v>53117.605000000003</v>
      </c>
      <c r="AH159" s="357">
        <f>'Operating Data'!AH125</f>
        <v>53174.379967000001</v>
      </c>
      <c r="AI159" s="357"/>
      <c r="AJ159" s="357"/>
      <c r="AK159" s="230"/>
      <c r="AL159" s="357"/>
      <c r="AM159" s="357"/>
      <c r="AN159" s="357"/>
      <c r="AO159" s="357"/>
      <c r="AP159" s="357"/>
      <c r="AQ159" s="357"/>
      <c r="AR159" s="357"/>
      <c r="AS159" s="357"/>
      <c r="AT159" s="230"/>
      <c r="AU159" s="230"/>
      <c r="AV159" s="230"/>
      <c r="AW159" s="230"/>
      <c r="AX159" s="230"/>
      <c r="AY159" s="230"/>
      <c r="AZ159" s="230"/>
      <c r="BA159"/>
    </row>
    <row r="160" spans="1:53" s="78" customFormat="1" ht="15" customHeight="1" x14ac:dyDescent="0.35">
      <c r="A160" s="41"/>
      <c r="B160" s="18" t="s">
        <v>120</v>
      </c>
      <c r="C160" s="18"/>
      <c r="D160" s="18"/>
      <c r="E160" s="18"/>
      <c r="F160" s="18"/>
      <c r="G160" s="18"/>
      <c r="H160" s="18"/>
      <c r="I160" s="18"/>
      <c r="J160" s="18"/>
      <c r="K160" s="18"/>
      <c r="L160" s="18"/>
      <c r="M160" s="18"/>
      <c r="N160" s="18"/>
      <c r="O160" s="18"/>
      <c r="P160" s="18"/>
      <c r="Q160" s="18"/>
      <c r="R160" s="18"/>
      <c r="S160" s="18"/>
      <c r="T160" s="357">
        <v>6.8810000000000002</v>
      </c>
      <c r="U160" s="357">
        <v>6.8810000000000002</v>
      </c>
      <c r="V160" s="357">
        <v>18.571999999999999</v>
      </c>
      <c r="W160" s="357">
        <v>18.701000000000001</v>
      </c>
      <c r="X160" s="357">
        <f>'Operating Data'!X132</f>
        <v>18.725999999999999</v>
      </c>
      <c r="Y160" s="346">
        <v>18.93</v>
      </c>
      <c r="Z160" s="357">
        <f>AF160</f>
        <v>18.652999999999999</v>
      </c>
      <c r="AA160" s="357"/>
      <c r="AB160" s="357"/>
      <c r="AC160" s="357">
        <f>'Operating Data'!AC132</f>
        <v>18.771000000000001</v>
      </c>
      <c r="AD160" s="357">
        <f>'Operating Data'!AD132</f>
        <v>18.713000000000001</v>
      </c>
      <c r="AE160" s="357">
        <f>'Operating Data'!AE132</f>
        <v>18.635000000000002</v>
      </c>
      <c r="AF160" s="357">
        <f>'Operating Data'!AF132</f>
        <v>18.652999999999999</v>
      </c>
      <c r="AG160" s="357">
        <f>'Operating Data'!AG132</f>
        <v>18.652999999999999</v>
      </c>
      <c r="AH160" s="357">
        <f>'Operating Data'!AH132</f>
        <v>19.041</v>
      </c>
      <c r="AI160" s="357"/>
      <c r="AJ160" s="357"/>
      <c r="AK160" s="230"/>
      <c r="AL160" s="357"/>
      <c r="AM160" s="357"/>
      <c r="AN160" s="357"/>
      <c r="AO160" s="357"/>
      <c r="AP160" s="357"/>
      <c r="AQ160" s="357"/>
      <c r="AR160" s="357"/>
      <c r="AS160" s="357"/>
      <c r="AT160" s="230"/>
      <c r="AU160" s="230"/>
      <c r="AV160" s="230"/>
      <c r="AW160" s="230"/>
      <c r="AX160" s="230"/>
      <c r="AY160" s="230"/>
      <c r="AZ160" s="230"/>
      <c r="BA160"/>
    </row>
    <row r="161" spans="1:53" s="78" customFormat="1" ht="15" customHeight="1" x14ac:dyDescent="0.35">
      <c r="A161" s="41"/>
      <c r="B161" s="18" t="s">
        <v>121</v>
      </c>
      <c r="C161" s="18"/>
      <c r="D161" s="18"/>
      <c r="E161" s="18"/>
      <c r="F161" s="18"/>
      <c r="G161" s="18"/>
      <c r="H161" s="18"/>
      <c r="I161" s="18"/>
      <c r="J161" s="18"/>
      <c r="K161" s="18"/>
      <c r="L161" s="18"/>
      <c r="M161" s="18"/>
      <c r="N161" s="18"/>
      <c r="O161" s="18"/>
      <c r="P161" s="18"/>
      <c r="Q161" s="18"/>
      <c r="R161" s="18"/>
      <c r="S161" s="18"/>
      <c r="T161" s="357">
        <v>644.31700000000001</v>
      </c>
      <c r="U161" s="357">
        <v>666.08399999999995</v>
      </c>
      <c r="V161" s="357">
        <v>1368.8430000000001</v>
      </c>
      <c r="W161" s="357">
        <v>1372.72</v>
      </c>
      <c r="X161" s="357">
        <f>'Operating Data'!X137</f>
        <v>1373.145</v>
      </c>
      <c r="Y161" s="346">
        <v>1379.7860000000001</v>
      </c>
      <c r="Z161" s="357">
        <f>AF161</f>
        <v>1389.9659999999999</v>
      </c>
      <c r="AA161" s="357"/>
      <c r="AB161" s="357"/>
      <c r="AC161" s="357">
        <f>'Operating Data'!AC137</f>
        <v>1374.991</v>
      </c>
      <c r="AD161" s="357">
        <f>'Operating Data'!AD137</f>
        <v>1386.0540000000001</v>
      </c>
      <c r="AE161" s="357">
        <f>'Operating Data'!AE137</f>
        <v>1387.9059999999999</v>
      </c>
      <c r="AF161" s="357">
        <f>'Operating Data'!AF137</f>
        <v>1389.9659999999999</v>
      </c>
      <c r="AG161" s="357">
        <f>'Operating Data'!AG137</f>
        <v>1393.367</v>
      </c>
      <c r="AH161" s="357">
        <f>'Operating Data'!AH137</f>
        <v>1394.1489999999999</v>
      </c>
      <c r="AI161" s="357"/>
      <c r="AJ161" s="357"/>
      <c r="AK161" s="230"/>
      <c r="AL161" s="357"/>
      <c r="AM161" s="357"/>
      <c r="AN161" s="357"/>
      <c r="AO161" s="357"/>
      <c r="AP161" s="357"/>
      <c r="AQ161" s="357"/>
      <c r="AR161" s="357"/>
      <c r="AS161" s="357"/>
      <c r="AT161" s="230"/>
      <c r="AU161" s="230"/>
      <c r="AV161" s="230"/>
      <c r="AW161" s="230"/>
      <c r="AX161" s="230"/>
      <c r="AY161" s="230"/>
      <c r="AZ161" s="230"/>
      <c r="BA161"/>
    </row>
    <row r="162" spans="1:53" s="78" customFormat="1" ht="15" customHeight="1" x14ac:dyDescent="0.35">
      <c r="B162" s="21"/>
      <c r="C162" s="21"/>
      <c r="D162" s="21"/>
      <c r="E162" s="21"/>
      <c r="F162" s="21"/>
      <c r="G162" s="21"/>
      <c r="H162" s="21"/>
      <c r="I162" s="21"/>
      <c r="J162" s="21"/>
      <c r="K162" s="21"/>
      <c r="L162" s="21"/>
      <c r="M162" s="21"/>
      <c r="N162" s="21"/>
      <c r="O162" s="21"/>
      <c r="P162" s="21"/>
      <c r="Q162" s="21"/>
      <c r="R162" s="21"/>
      <c r="S162" s="21"/>
      <c r="T162" s="380"/>
      <c r="U162" s="380"/>
      <c r="V162" s="380"/>
      <c r="W162" s="380"/>
      <c r="X162" s="380"/>
      <c r="Y162" s="380"/>
      <c r="Z162" s="380"/>
      <c r="AA162" s="380"/>
      <c r="AB162" s="230"/>
      <c r="AC162" s="380"/>
      <c r="AD162" s="380"/>
      <c r="AE162" s="380"/>
      <c r="AF162" s="380"/>
      <c r="AG162" s="380"/>
      <c r="AH162" s="380"/>
      <c r="AI162" s="380"/>
      <c r="AJ162" s="380"/>
      <c r="AK162" s="230"/>
      <c r="AL162" s="380"/>
      <c r="AM162" s="357"/>
      <c r="AN162" s="357"/>
      <c r="AO162" s="357"/>
      <c r="AP162" s="357"/>
      <c r="AQ162" s="357"/>
      <c r="AR162" s="357"/>
      <c r="AS162" s="357"/>
      <c r="AT162" s="230"/>
      <c r="AU162" s="230"/>
      <c r="AV162" s="230"/>
      <c r="AW162" s="230"/>
      <c r="AX162" s="230"/>
      <c r="AY162" s="230"/>
      <c r="AZ162" s="230"/>
      <c r="BA162"/>
    </row>
    <row r="163" spans="1:53" s="78" customFormat="1" ht="15" customHeight="1" x14ac:dyDescent="0.35">
      <c r="B163" s="48" t="s">
        <v>122</v>
      </c>
      <c r="C163" s="48"/>
      <c r="D163" s="48"/>
      <c r="E163" s="48"/>
      <c r="F163" s="48"/>
      <c r="G163" s="48"/>
      <c r="H163" s="48"/>
      <c r="I163" s="48"/>
      <c r="J163" s="48"/>
      <c r="K163" s="48"/>
      <c r="L163" s="48"/>
      <c r="M163" s="48"/>
      <c r="N163" s="48"/>
      <c r="O163" s="48"/>
      <c r="P163" s="48"/>
      <c r="Q163" s="48"/>
      <c r="R163" s="48"/>
      <c r="S163" s="48"/>
      <c r="T163" s="356">
        <v>666.40299999999991</v>
      </c>
      <c r="U163" s="356">
        <v>668.49400000000003</v>
      </c>
      <c r="V163" s="356">
        <v>1370.902</v>
      </c>
      <c r="W163" s="356">
        <v>1376.4780000000001</v>
      </c>
      <c r="X163" s="356">
        <f>'Operating Data'!X145</f>
        <v>1383.123</v>
      </c>
      <c r="Y163" s="269">
        <v>1390.5250000000001</v>
      </c>
      <c r="Z163" s="356">
        <f>AF163</f>
        <v>1398.663</v>
      </c>
      <c r="AA163" s="356"/>
      <c r="AB163" s="356"/>
      <c r="AC163" s="356">
        <f>'Operating Data'!AC145</f>
        <v>1391.933</v>
      </c>
      <c r="AD163" s="356">
        <f>'Operating Data'!AD145</f>
        <v>1394.19</v>
      </c>
      <c r="AE163" s="356">
        <f>'Operating Data'!AE145</f>
        <v>1396.2629999999999</v>
      </c>
      <c r="AF163" s="356">
        <f>'Operating Data'!AF145</f>
        <v>1398.663</v>
      </c>
      <c r="AG163" s="356">
        <f>'Operating Data'!AG145</f>
        <v>1399.91</v>
      </c>
      <c r="AH163" s="356">
        <f>'Operating Data'!AH145</f>
        <v>1401.6990000000001</v>
      </c>
      <c r="AI163" s="356"/>
      <c r="AJ163" s="356"/>
      <c r="AK163" s="230"/>
      <c r="AL163" s="356"/>
      <c r="AM163" s="356"/>
      <c r="AN163" s="356"/>
      <c r="AO163" s="356"/>
      <c r="AP163" s="356"/>
      <c r="AQ163" s="356"/>
      <c r="AR163" s="356"/>
      <c r="AS163" s="356"/>
      <c r="AT163" s="230"/>
      <c r="AU163" s="230"/>
      <c r="AV163" s="230"/>
      <c r="AW163" s="230"/>
      <c r="AX163" s="230"/>
      <c r="AY163" s="230"/>
      <c r="AZ163" s="230"/>
      <c r="BA163"/>
    </row>
    <row r="164" spans="1:53" s="78" customFormat="1" ht="15" customHeight="1" x14ac:dyDescent="0.35">
      <c r="B164" s="156" t="s">
        <v>123</v>
      </c>
      <c r="C164" s="156"/>
      <c r="D164" s="156"/>
      <c r="E164" s="156"/>
      <c r="F164" s="156"/>
      <c r="G164" s="156"/>
      <c r="H164" s="156"/>
      <c r="I164" s="156"/>
      <c r="J164" s="156"/>
      <c r="K164" s="156"/>
      <c r="L164" s="156"/>
      <c r="M164" s="156"/>
      <c r="N164" s="156"/>
      <c r="O164" s="156"/>
      <c r="P164" s="156"/>
      <c r="Q164" s="156"/>
      <c r="R164" s="156"/>
      <c r="S164" s="156"/>
      <c r="T164" s="368" t="s">
        <v>11</v>
      </c>
      <c r="U164" s="368">
        <f>IFERROR(IF(OR(U163/T163-1&gt;2,U163/T163-1&lt;-0.95),"-",U163/T163-1),"-")</f>
        <v>3.1377409765565023E-3</v>
      </c>
      <c r="V164" s="369">
        <f>IFERROR(IF(OR(V163/U163-1&gt;2,V163/U163-1&lt;-0.95),"-",V163/U163-1),"-")</f>
        <v>1.0507319437422025</v>
      </c>
      <c r="W164" s="370">
        <f>IFERROR(IF(OR(W163/V163-1&gt;2,W163/V163-1&lt;-0.95),"-",W163/V163-1),"-")</f>
        <v>4.0673950435552442E-3</v>
      </c>
      <c r="X164" s="370">
        <f t="shared" ref="X164:Z164" si="67">IFERROR(IF(OR(X163/W163-1&gt;2,X163/W163-1&lt;-0.95),"-",X163/W163-1),"-")</f>
        <v>4.8275381081281932E-3</v>
      </c>
      <c r="Y164" s="370">
        <f t="shared" si="67"/>
        <v>5.351657083281891E-3</v>
      </c>
      <c r="Z164" s="370">
        <f t="shared" si="67"/>
        <v>5.8524657952931936E-3</v>
      </c>
      <c r="AA164" s="370"/>
      <c r="AB164" s="230"/>
      <c r="AC164" s="370" t="s">
        <v>11</v>
      </c>
      <c r="AD164" s="370" t="s">
        <v>11</v>
      </c>
      <c r="AE164" s="370" t="s">
        <v>11</v>
      </c>
      <c r="AF164" s="370" t="s">
        <v>11</v>
      </c>
      <c r="AG164" s="370">
        <f>IFERROR(IF(OR(AG163/AC163-1&gt;2,AG163/AC163-1&lt;-0.95),"-",AG163/AC163-1),"-")</f>
        <v>5.7308792880117476E-3</v>
      </c>
      <c r="AH164" s="370">
        <f>IFERROR(IF(OR(AH163/AD163-1&gt;2,AH163/AD163-1&lt;-0.95),"-",AH163/AD163-1),"-")</f>
        <v>5.385923009058935E-3</v>
      </c>
      <c r="AI164" s="370"/>
      <c r="AJ164" s="370"/>
      <c r="AK164" s="230"/>
      <c r="AL164" s="368"/>
      <c r="AM164" s="368"/>
      <c r="AN164" s="368"/>
      <c r="AO164" s="368"/>
      <c r="AP164" s="368"/>
      <c r="AQ164" s="368"/>
      <c r="AR164" s="368"/>
      <c r="AS164" s="368"/>
      <c r="AT164" s="230"/>
      <c r="AU164" s="230"/>
      <c r="AV164" s="230"/>
      <c r="AW164" s="230"/>
      <c r="AX164" s="230"/>
      <c r="AY164" s="230"/>
      <c r="AZ164" s="230"/>
      <c r="BA164"/>
    </row>
    <row r="165" spans="1:53" s="78" customFormat="1" ht="15" customHeight="1" x14ac:dyDescent="0.35">
      <c r="B165" s="43" t="s">
        <v>137</v>
      </c>
      <c r="C165" s="43"/>
      <c r="D165" s="43"/>
      <c r="E165" s="43"/>
      <c r="F165" s="43"/>
      <c r="G165" s="43"/>
      <c r="H165" s="43"/>
      <c r="I165" s="43"/>
      <c r="J165" s="43"/>
      <c r="K165" s="43"/>
      <c r="L165" s="43"/>
      <c r="M165" s="43"/>
      <c r="N165" s="43"/>
      <c r="O165" s="43"/>
      <c r="P165" s="43"/>
      <c r="Q165" s="43"/>
      <c r="R165" s="43"/>
      <c r="S165" s="43"/>
      <c r="T165" s="357">
        <v>1.151</v>
      </c>
      <c r="U165" s="357">
        <v>1.155</v>
      </c>
      <c r="V165" s="357">
        <v>2.5270000000000001</v>
      </c>
      <c r="W165" s="357">
        <v>2.58</v>
      </c>
      <c r="X165" s="357">
        <f>'Operating Data'!X146</f>
        <v>2.605</v>
      </c>
      <c r="Y165" s="346">
        <v>2.601</v>
      </c>
      <c r="Z165" s="357">
        <f>AF165</f>
        <v>2.6420000000000003</v>
      </c>
      <c r="AA165" s="357"/>
      <c r="AB165" s="357"/>
      <c r="AC165" s="357">
        <f>'Operating Data'!AC146</f>
        <v>2.6110000000000002</v>
      </c>
      <c r="AD165" s="357">
        <f>'Operating Data'!AD146</f>
        <v>2.6180000000000003</v>
      </c>
      <c r="AE165" s="357">
        <f>'Operating Data'!AE146</f>
        <v>2.6300000000000003</v>
      </c>
      <c r="AF165" s="357">
        <f>'Operating Data'!AF146</f>
        <v>2.6420000000000003</v>
      </c>
      <c r="AG165" s="357">
        <f>'Operating Data'!AG146</f>
        <v>2.649</v>
      </c>
      <c r="AH165" s="357">
        <f>'Operating Data'!AH146</f>
        <v>2.6510000000000002</v>
      </c>
      <c r="AI165" s="357"/>
      <c r="AJ165" s="357"/>
      <c r="AK165" s="230"/>
      <c r="AL165" s="357"/>
      <c r="AM165" s="357"/>
      <c r="AN165" s="357"/>
      <c r="AO165" s="357"/>
      <c r="AP165" s="357"/>
      <c r="AQ165" s="357"/>
      <c r="AR165" s="357"/>
      <c r="AS165" s="357"/>
      <c r="AT165" s="230"/>
      <c r="AU165" s="230"/>
      <c r="AV165" s="230"/>
      <c r="AW165" s="230"/>
      <c r="AX165" s="230"/>
      <c r="AY165" s="230"/>
      <c r="AZ165" s="230"/>
      <c r="BA165"/>
    </row>
    <row r="166" spans="1:53" s="78" customFormat="1" ht="15" customHeight="1" x14ac:dyDescent="0.35">
      <c r="B166" s="156" t="s">
        <v>123</v>
      </c>
      <c r="C166" s="156"/>
      <c r="D166" s="156"/>
      <c r="E166" s="156"/>
      <c r="F166" s="156"/>
      <c r="G166" s="156"/>
      <c r="H166" s="156"/>
      <c r="I166" s="156"/>
      <c r="J166" s="156"/>
      <c r="K166" s="156"/>
      <c r="L166" s="156"/>
      <c r="M166" s="156"/>
      <c r="N166" s="156"/>
      <c r="O166" s="156"/>
      <c r="P166" s="156"/>
      <c r="Q166" s="156"/>
      <c r="R166" s="156"/>
      <c r="S166" s="156"/>
      <c r="T166" s="368" t="s">
        <v>11</v>
      </c>
      <c r="U166" s="368">
        <f>IFERROR(IF(OR(U165/T165-1&gt;2,U165/T165-1&lt;-0.95),"-",U165/T165-1),"-")</f>
        <v>3.4752389226759828E-3</v>
      </c>
      <c r="V166" s="369">
        <f>IFERROR(IF(OR(V165/U165-1&gt;2,V165/U165-1&lt;-0.95),"-",V165/U165-1),"-")</f>
        <v>1.187878787878788</v>
      </c>
      <c r="W166" s="370">
        <f>IFERROR(IF(OR(W165/V165-1&gt;2,W165/V165-1&lt;-0.95),"-",W165/V165-1),"-")</f>
        <v>2.0973486347447556E-2</v>
      </c>
      <c r="X166" s="370">
        <f t="shared" ref="X166" si="68">IFERROR(IF(OR(X165/W165-1&gt;2,X165/W165-1&lt;-0.95),"-",X165/W165-1),"-")</f>
        <v>9.6899224806201723E-3</v>
      </c>
      <c r="Y166" s="370">
        <f t="shared" ref="Y166" si="69">IFERROR(IF(OR(Y165/X165-1&gt;2,Y165/X165-1&lt;-0.95),"-",Y165/X165-1),"-")</f>
        <v>-1.5355086372360605E-3</v>
      </c>
      <c r="Z166" s="370">
        <f t="shared" ref="Z166" si="70">IFERROR(IF(OR(Z165/Y165-1&gt;2,Z165/Y165-1&lt;-0.95),"-",Z165/Y165-1),"-")</f>
        <v>1.5763168012303153E-2</v>
      </c>
      <c r="AA166" s="370"/>
      <c r="AB166" s="230"/>
      <c r="AC166" s="370" t="s">
        <v>11</v>
      </c>
      <c r="AD166" s="370" t="s">
        <v>11</v>
      </c>
      <c r="AE166" s="370" t="s">
        <v>11</v>
      </c>
      <c r="AF166" s="370" t="s">
        <v>11</v>
      </c>
      <c r="AG166" s="370">
        <f>IFERROR(IF(OR(AG165/AC165-1&gt;2,AG165/AC165-1&lt;-0.95),"-",AG165/AC165-1),"-")</f>
        <v>1.4553810800459477E-2</v>
      </c>
      <c r="AH166" s="370">
        <f>IFERROR(IF(OR(AH165/AD165-1&gt;2,AH165/AD165-1&lt;-0.95),"-",AH165/AD165-1),"-")</f>
        <v>1.2605042016806678E-2</v>
      </c>
      <c r="AI166" s="370"/>
      <c r="AJ166" s="370"/>
      <c r="AK166" s="230"/>
      <c r="AL166" s="368"/>
      <c r="AM166" s="368"/>
      <c r="AN166" s="368"/>
      <c r="AO166" s="368"/>
      <c r="AP166" s="368"/>
      <c r="AQ166" s="368"/>
      <c r="AR166" s="368"/>
      <c r="AS166" s="368"/>
      <c r="AT166" s="230"/>
      <c r="AU166" s="230"/>
      <c r="AV166" s="230"/>
      <c r="AW166" s="230"/>
      <c r="AX166" s="230"/>
      <c r="AY166" s="230"/>
      <c r="AZ166" s="230"/>
      <c r="BA166"/>
    </row>
    <row r="167" spans="1:53" s="78" customFormat="1" ht="15" customHeight="1" x14ac:dyDescent="0.35">
      <c r="B167" s="43" t="s">
        <v>135</v>
      </c>
      <c r="C167" s="43"/>
      <c r="D167" s="43"/>
      <c r="E167" s="43"/>
      <c r="F167" s="43"/>
      <c r="G167" s="43"/>
      <c r="H167" s="43"/>
      <c r="I167" s="43"/>
      <c r="J167" s="43"/>
      <c r="K167" s="43"/>
      <c r="L167" s="43"/>
      <c r="M167" s="43"/>
      <c r="N167" s="43"/>
      <c r="O167" s="43"/>
      <c r="P167" s="43"/>
      <c r="Q167" s="43"/>
      <c r="R167" s="43"/>
      <c r="S167" s="43"/>
      <c r="T167" s="357">
        <v>665.25199999999995</v>
      </c>
      <c r="U167" s="357">
        <v>667.33900000000006</v>
      </c>
      <c r="V167" s="357">
        <v>1368.375</v>
      </c>
      <c r="W167" s="357">
        <v>1373.8979999999999</v>
      </c>
      <c r="X167" s="357">
        <f>'Operating Data'!X147</f>
        <v>1380.518</v>
      </c>
      <c r="Y167" s="346">
        <v>1387.905</v>
      </c>
      <c r="Z167" s="357">
        <f>AF167</f>
        <v>1396.002</v>
      </c>
      <c r="AA167" s="357"/>
      <c r="AB167" s="357"/>
      <c r="AC167" s="357">
        <f>'Operating Data'!AC147</f>
        <v>1389.3030000000001</v>
      </c>
      <c r="AD167" s="357">
        <f>'Operating Data'!AD147</f>
        <v>1391.5530000000001</v>
      </c>
      <c r="AE167" s="357">
        <f>'Operating Data'!AE147</f>
        <v>1393.614</v>
      </c>
      <c r="AF167" s="357">
        <f>'Operating Data'!AF147</f>
        <v>1396.002</v>
      </c>
      <c r="AG167" s="357">
        <f>'Operating Data'!AG147</f>
        <v>1397.242</v>
      </c>
      <c r="AH167" s="357">
        <f>'Operating Data'!AH147</f>
        <v>1399.029</v>
      </c>
      <c r="AI167" s="357"/>
      <c r="AJ167" s="357"/>
      <c r="AK167" s="230"/>
      <c r="AL167" s="357"/>
      <c r="AM167" s="357"/>
      <c r="AN167" s="357"/>
      <c r="AO167" s="357"/>
      <c r="AP167" s="357"/>
      <c r="AQ167" s="357"/>
      <c r="AR167" s="357"/>
      <c r="AS167" s="357"/>
      <c r="AT167" s="230"/>
      <c r="AU167" s="230"/>
      <c r="AV167" s="230"/>
      <c r="AW167" s="230"/>
      <c r="AX167" s="230"/>
      <c r="AY167" s="230"/>
      <c r="AZ167" s="230"/>
      <c r="BA167"/>
    </row>
    <row r="168" spans="1:53" s="78" customFormat="1" ht="15" customHeight="1" x14ac:dyDescent="0.35">
      <c r="B168" s="156" t="s">
        <v>123</v>
      </c>
      <c r="C168" s="156"/>
      <c r="D168" s="156"/>
      <c r="E168" s="156"/>
      <c r="F168" s="156"/>
      <c r="G168" s="156"/>
      <c r="H168" s="156"/>
      <c r="I168" s="156"/>
      <c r="J168" s="156"/>
      <c r="K168" s="156"/>
      <c r="L168" s="156"/>
      <c r="M168" s="156"/>
      <c r="N168" s="156"/>
      <c r="O168" s="156"/>
      <c r="P168" s="156"/>
      <c r="Q168" s="156"/>
      <c r="R168" s="156"/>
      <c r="S168" s="156"/>
      <c r="T168" s="368" t="s">
        <v>11</v>
      </c>
      <c r="U168" s="368">
        <f>IFERROR(IF(OR(U167/T167-1&gt;2,U167/T167-1&lt;-0.95),"-",U167/T167-1),"-")</f>
        <v>3.1371570472544796E-3</v>
      </c>
      <c r="V168" s="369">
        <f>IFERROR(IF(OR(V167/U167-1&gt;2,V167/U167-1&lt;-0.95),"-",V167/U167-1),"-")</f>
        <v>1.0504945762198821</v>
      </c>
      <c r="W168" s="370">
        <f>IFERROR(IF(OR(W167/V167-1&gt;2,W167/V167-1&lt;-0.95),"-",W167/V167-1),"-")</f>
        <v>4.0361742943271217E-3</v>
      </c>
      <c r="X168" s="370">
        <f t="shared" ref="X168" si="71">IFERROR(IF(OR(X167/W167-1&gt;2,X167/W167-1&lt;-0.95),"-",X167/W167-1),"-")</f>
        <v>4.818407188888818E-3</v>
      </c>
      <c r="Y168" s="370">
        <f t="shared" ref="Y168" si="72">IFERROR(IF(OR(Y167/X167-1&gt;2,Y167/X167-1&lt;-0.95),"-",Y167/X167-1),"-")</f>
        <v>5.3508900282357441E-3</v>
      </c>
      <c r="Z168" s="370">
        <f t="shared" ref="Z168" si="73">IFERROR(IF(OR(Z167/Y167-1&gt;2,Z167/Y167-1&lt;-0.95),"-",Z167/Y167-1),"-")</f>
        <v>5.8339727863219171E-3</v>
      </c>
      <c r="AA168" s="370"/>
      <c r="AB168" s="230"/>
      <c r="AC168" s="370" t="s">
        <v>11</v>
      </c>
      <c r="AD168" s="370" t="s">
        <v>11</v>
      </c>
      <c r="AE168" s="370" t="s">
        <v>11</v>
      </c>
      <c r="AF168" s="370" t="s">
        <v>11</v>
      </c>
      <c r="AG168" s="370">
        <f>IFERROR(IF(OR(AG167/AC167-1&gt;2,AG167/AC167-1&lt;-0.95),"-",AG167/AC167-1),"-")</f>
        <v>5.7143762015916533E-3</v>
      </c>
      <c r="AH168" s="370">
        <f>IFERROR(IF(OR(AH167/AD167-1&gt;2,AH167/AD167-1&lt;-0.95),"-",AH167/AD167-1),"-")</f>
        <v>5.372414848733742E-3</v>
      </c>
      <c r="AI168" s="370"/>
      <c r="AJ168" s="370"/>
      <c r="AK168" s="230"/>
      <c r="AL168" s="368"/>
      <c r="AM168" s="368"/>
      <c r="AN168" s="368"/>
      <c r="AO168" s="368"/>
      <c r="AP168" s="368"/>
      <c r="AQ168" s="368"/>
      <c r="AR168" s="368"/>
      <c r="AS168" s="368"/>
      <c r="AT168" s="230"/>
      <c r="AU168" s="230"/>
      <c r="AV168" s="230"/>
      <c r="AW168" s="230"/>
      <c r="AX168" s="230"/>
      <c r="AY168" s="230"/>
      <c r="AZ168" s="230"/>
      <c r="BA168"/>
    </row>
    <row r="169" spans="1:53" s="78" customFormat="1" ht="15" customHeight="1" x14ac:dyDescent="0.35">
      <c r="T169" s="355"/>
      <c r="U169" s="355"/>
      <c r="V169" s="355"/>
      <c r="W169" s="355"/>
      <c r="X169" s="355"/>
      <c r="Y169" s="355"/>
      <c r="Z169" s="355"/>
      <c r="AA169" s="355"/>
      <c r="AB169" s="230"/>
      <c r="AC169" s="355"/>
      <c r="AD169" s="355"/>
      <c r="AE169" s="355"/>
      <c r="AF169" s="355"/>
      <c r="AG169" s="355"/>
      <c r="AH169" s="355"/>
      <c r="AI169" s="355"/>
      <c r="AJ169" s="355"/>
      <c r="AK169" s="230"/>
      <c r="AL169" s="355"/>
      <c r="AM169" s="355"/>
      <c r="AN169" s="355"/>
      <c r="AO169" s="355"/>
      <c r="AP169" s="355"/>
      <c r="AQ169" s="355"/>
      <c r="AR169" s="355"/>
      <c r="AS169" s="355"/>
      <c r="AT169" s="230"/>
      <c r="AU169" s="230"/>
      <c r="AV169" s="230"/>
      <c r="AW169" s="230"/>
      <c r="AX169" s="230"/>
      <c r="AY169" s="230"/>
      <c r="AZ169" s="230"/>
      <c r="BA169"/>
    </row>
    <row r="170" spans="1:53" s="78" customFormat="1" ht="15" customHeight="1" x14ac:dyDescent="0.35">
      <c r="B170" s="34" t="s">
        <v>124</v>
      </c>
      <c r="C170" s="34"/>
      <c r="D170" s="34"/>
      <c r="E170" s="34"/>
      <c r="F170" s="34"/>
      <c r="G170" s="34"/>
      <c r="H170" s="34"/>
      <c r="I170" s="34"/>
      <c r="J170" s="34"/>
      <c r="K170" s="34"/>
      <c r="L170" s="34"/>
      <c r="M170" s="34"/>
      <c r="N170" s="34"/>
      <c r="O170" s="34"/>
      <c r="P170" s="34"/>
      <c r="Q170" s="34"/>
      <c r="R170" s="34"/>
      <c r="S170" s="34"/>
      <c r="T170" s="355"/>
      <c r="U170" s="355"/>
      <c r="V170" s="355"/>
      <c r="W170" s="355"/>
      <c r="X170" s="355"/>
      <c r="Y170" s="355"/>
      <c r="Z170" s="355"/>
      <c r="AA170" s="355"/>
      <c r="AB170" s="230"/>
      <c r="AC170" s="355"/>
      <c r="AD170" s="355"/>
      <c r="AE170" s="355"/>
      <c r="AF170" s="355"/>
      <c r="AG170" s="355"/>
      <c r="AH170" s="355"/>
      <c r="AI170" s="355"/>
      <c r="AJ170" s="355"/>
      <c r="AK170" s="230"/>
      <c r="AL170" s="355"/>
      <c r="AM170" s="355"/>
      <c r="AN170" s="355"/>
      <c r="AO170" s="355"/>
      <c r="AP170" s="355"/>
      <c r="AQ170" s="355"/>
      <c r="AR170" s="355"/>
      <c r="AS170" s="355"/>
      <c r="AT170" s="230"/>
      <c r="AU170" s="230"/>
      <c r="AV170" s="230"/>
      <c r="AW170" s="230"/>
      <c r="AX170" s="230"/>
      <c r="AY170" s="230"/>
      <c r="AZ170" s="230"/>
      <c r="BA170"/>
    </row>
    <row r="171" spans="1:53" s="78" customFormat="1" ht="15" customHeight="1" x14ac:dyDescent="0.35">
      <c r="B171" s="18" t="s">
        <v>125</v>
      </c>
      <c r="C171" s="18"/>
      <c r="D171" s="18"/>
      <c r="E171" s="18"/>
      <c r="F171" s="18"/>
      <c r="G171" s="18"/>
      <c r="H171" s="18"/>
      <c r="I171" s="18"/>
      <c r="J171" s="18"/>
      <c r="K171" s="18"/>
      <c r="L171" s="18"/>
      <c r="M171" s="18"/>
      <c r="N171" s="18"/>
      <c r="O171" s="18"/>
      <c r="P171" s="18"/>
      <c r="Q171" s="18"/>
      <c r="R171" s="18"/>
      <c r="S171" s="18"/>
      <c r="T171" s="381">
        <v>3.4127446861680552E-2</v>
      </c>
      <c r="U171" s="381">
        <v>3.6363582026402011E-2</v>
      </c>
      <c r="V171" s="381">
        <v>3.8477847958883413E-2</v>
      </c>
      <c r="W171" s="381" vm="95">
        <v>4.6666709915970252E-2</v>
      </c>
      <c r="X171" s="381" vm="47">
        <f>'Operating Data'!X158</f>
        <v>4.8220390431626084E-2</v>
      </c>
      <c r="Y171" s="381" vm="179">
        <v>4.7710651123865001E-2</v>
      </c>
      <c r="Z171" s="381" vm="335">
        <f>AF171</f>
        <v>4.7876295117125205E-2</v>
      </c>
      <c r="AA171" s="381"/>
      <c r="AB171" s="381"/>
      <c r="AC171" s="381" vm="280">
        <f>'Operating Data'!AC158</f>
        <v>5.934976254734757E-2</v>
      </c>
      <c r="AD171" s="381" vm="313">
        <f>'Operating Data'!AD158</f>
        <v>5.1112929657843011E-2</v>
      </c>
      <c r="AE171" s="381" vm="268">
        <f>'Operating Data'!AE158</f>
        <v>4.5964103247102338E-2</v>
      </c>
      <c r="AF171" s="381" vm="335">
        <f>'Operating Data'!AF158</f>
        <v>4.7876295117125205E-2</v>
      </c>
      <c r="AG171" s="381" vm="514">
        <f>'Operating Data'!AG158</f>
        <v>5.9102086299621812E-2</v>
      </c>
      <c r="AH171" s="381" vm="599">
        <f>'Operating Data'!AH158</f>
        <v>4.9003755483245738E-2</v>
      </c>
      <c r="AI171" s="381"/>
      <c r="AJ171" s="381"/>
      <c r="AK171" s="230"/>
      <c r="AL171" s="381"/>
      <c r="AM171" s="357"/>
      <c r="AN171" s="357"/>
      <c r="AO171" s="357"/>
      <c r="AP171" s="357"/>
      <c r="AQ171" s="357"/>
      <c r="AR171" s="357"/>
      <c r="AS171" s="357"/>
      <c r="AT171" s="230"/>
      <c r="AU171" s="230"/>
      <c r="AV171" s="230"/>
      <c r="AW171" s="230"/>
      <c r="AX171" s="230"/>
      <c r="AY171" s="230"/>
      <c r="AZ171" s="230"/>
      <c r="BA171"/>
    </row>
    <row r="172" spans="1:53" s="78" customFormat="1" ht="15" customHeight="1" x14ac:dyDescent="0.35">
      <c r="B172" s="18" t="s">
        <v>130</v>
      </c>
      <c r="C172" s="18"/>
      <c r="D172" s="18"/>
      <c r="E172" s="18"/>
      <c r="F172" s="18"/>
      <c r="G172" s="18"/>
      <c r="H172" s="18"/>
      <c r="I172" s="18"/>
      <c r="J172" s="18"/>
      <c r="K172" s="18"/>
      <c r="L172" s="18"/>
      <c r="M172" s="18"/>
      <c r="N172" s="18"/>
      <c r="O172" s="18"/>
      <c r="P172" s="18"/>
      <c r="Q172" s="18"/>
      <c r="R172" s="18"/>
      <c r="S172" s="18"/>
      <c r="T172" s="381" t="s">
        <v>11</v>
      </c>
      <c r="U172" s="381">
        <v>0.99529833728858252</v>
      </c>
      <c r="V172" s="381">
        <v>0.98852960825018876</v>
      </c>
      <c r="W172" s="381">
        <v>0.99153639018161288</v>
      </c>
      <c r="X172" s="381">
        <f>'Operating Data'!X169</f>
        <v>0.73413515646934313</v>
      </c>
      <c r="Y172" s="298">
        <v>0.71073862887429418</v>
      </c>
      <c r="Z172" s="381">
        <f>AF172</f>
        <v>0.61965573961584786</v>
      </c>
      <c r="AA172" s="381"/>
      <c r="AB172" s="381"/>
      <c r="AC172" s="381">
        <f>'Operating Data'!AC169</f>
        <v>0.65778273559238198</v>
      </c>
      <c r="AD172" s="381">
        <f>'Operating Data'!AD169</f>
        <v>0.61973684912887683</v>
      </c>
      <c r="AE172" s="381">
        <f>'Operating Data'!AE169</f>
        <v>0.60497338050990379</v>
      </c>
      <c r="AF172" s="381">
        <f>'Operating Data'!AF169</f>
        <v>0.61965573961584786</v>
      </c>
      <c r="AG172" s="381">
        <f>'Operating Data'!AG169</f>
        <v>0.78410245984956295</v>
      </c>
      <c r="AH172" s="381">
        <f>'Operating Data'!AH169</f>
        <v>0.80482963943102881</v>
      </c>
      <c r="AI172" s="381"/>
      <c r="AJ172" s="381"/>
      <c r="AK172" s="230"/>
      <c r="AL172" s="381"/>
      <c r="AM172" s="357"/>
      <c r="AN172" s="357"/>
      <c r="AO172" s="357"/>
      <c r="AP172" s="357"/>
      <c r="AQ172" s="357"/>
      <c r="AR172" s="357"/>
      <c r="AS172" s="357"/>
      <c r="AT172" s="230"/>
      <c r="AU172" s="230"/>
      <c r="AV172" s="230"/>
      <c r="AW172" s="230"/>
      <c r="AX172" s="230"/>
      <c r="AY172" s="230"/>
      <c r="AZ172" s="230"/>
      <c r="BA172"/>
    </row>
    <row r="173" spans="1:53" s="78" customFormat="1" ht="15" customHeight="1" x14ac:dyDescent="0.35">
      <c r="B173" s="157" t="s">
        <v>131</v>
      </c>
      <c r="C173" s="157"/>
      <c r="D173" s="157"/>
      <c r="E173" s="157"/>
      <c r="F173" s="157"/>
      <c r="G173" s="157"/>
      <c r="H173" s="157"/>
      <c r="I173" s="157"/>
      <c r="J173" s="157"/>
      <c r="K173" s="157"/>
      <c r="L173" s="157"/>
      <c r="M173" s="157"/>
      <c r="N173" s="157"/>
      <c r="O173" s="157"/>
      <c r="P173" s="157"/>
      <c r="Q173" s="157"/>
      <c r="R173" s="157"/>
      <c r="S173" s="157"/>
      <c r="T173" s="381" t="s">
        <v>336</v>
      </c>
      <c r="U173" s="381">
        <v>1</v>
      </c>
      <c r="V173" s="381">
        <v>1</v>
      </c>
      <c r="W173" s="381">
        <v>0.99351652194183804</v>
      </c>
      <c r="X173" s="381">
        <f>'Operating Data'!X173</f>
        <v>0.99720568476016735</v>
      </c>
      <c r="Y173" s="298">
        <v>0.99388022345734572</v>
      </c>
      <c r="Z173" s="381">
        <f>AF173</f>
        <v>0.99302775486344241</v>
      </c>
      <c r="AA173" s="381"/>
      <c r="AB173" s="381"/>
      <c r="AC173" s="381">
        <f>'Operating Data'!AC173</f>
        <v>0.99440449963656707</v>
      </c>
      <c r="AD173" s="381">
        <f>'Operating Data'!AD173</f>
        <v>0.9944153949516491</v>
      </c>
      <c r="AE173" s="381">
        <f>'Operating Data'!AE173</f>
        <v>0.99352988353853566</v>
      </c>
      <c r="AF173" s="381">
        <f>'Operating Data'!AF173</f>
        <v>0.99302775486344241</v>
      </c>
      <c r="AG173" s="381">
        <f>'Operating Data'!AG173</f>
        <v>0.99740683389797635</v>
      </c>
      <c r="AH173" s="381">
        <f>'Operating Data'!AH173</f>
        <v>0.98962084630360891</v>
      </c>
      <c r="AI173" s="381"/>
      <c r="AJ173" s="381"/>
      <c r="AK173" s="230"/>
      <c r="AL173" s="381"/>
      <c r="AM173" s="357"/>
      <c r="AN173" s="357"/>
      <c r="AO173" s="357"/>
      <c r="AP173" s="357"/>
      <c r="AQ173" s="357"/>
      <c r="AR173" s="357"/>
      <c r="AS173" s="357"/>
      <c r="AT173" s="230"/>
      <c r="AU173" s="230"/>
      <c r="AV173" s="230"/>
      <c r="AW173" s="230"/>
      <c r="AX173" s="230"/>
      <c r="AY173" s="230"/>
      <c r="AZ173" s="230"/>
      <c r="BA173"/>
    </row>
    <row r="174" spans="1:53" s="78" customFormat="1" ht="15" customHeight="1" x14ac:dyDescent="0.35">
      <c r="B174" s="48"/>
      <c r="C174" s="48"/>
      <c r="D174" s="48"/>
      <c r="E174" s="48"/>
      <c r="F174" s="48"/>
      <c r="G174" s="48"/>
      <c r="H174" s="48"/>
      <c r="I174" s="48"/>
      <c r="J174" s="48"/>
      <c r="K174" s="48"/>
      <c r="L174" s="48"/>
      <c r="M174" s="48"/>
      <c r="N174" s="48"/>
      <c r="O174" s="48"/>
      <c r="P174" s="48"/>
      <c r="Q174" s="48"/>
      <c r="R174" s="48"/>
      <c r="S174" s="48"/>
      <c r="T174" s="355"/>
      <c r="U174" s="355"/>
      <c r="V174" s="355"/>
      <c r="W174" s="355"/>
      <c r="X174" s="355"/>
      <c r="Y174" s="355"/>
      <c r="Z174" s="355"/>
      <c r="AA174" s="355"/>
      <c r="AB174" s="230"/>
      <c r="AC174" s="355"/>
      <c r="AD174" s="355"/>
      <c r="AE174" s="355"/>
      <c r="AF174" s="355"/>
      <c r="AG174" s="355"/>
      <c r="AH174" s="355"/>
      <c r="AI174" s="355"/>
      <c r="AJ174" s="355"/>
      <c r="AK174" s="230"/>
      <c r="AL174" s="355"/>
      <c r="AM174" s="355"/>
      <c r="AN174" s="355"/>
      <c r="AO174" s="355"/>
      <c r="AP174" s="355"/>
      <c r="AQ174" s="355"/>
      <c r="AR174" s="355"/>
      <c r="AS174" s="355"/>
      <c r="AT174" s="230"/>
      <c r="AU174" s="230"/>
      <c r="AV174" s="230"/>
      <c r="AW174" s="230"/>
      <c r="AX174" s="230"/>
      <c r="AY174" s="230"/>
      <c r="AZ174" s="230"/>
      <c r="BA174"/>
    </row>
    <row r="175" spans="1:53" s="78" customFormat="1" ht="15" customHeight="1" x14ac:dyDescent="0.35">
      <c r="B175" s="34" t="s">
        <v>132</v>
      </c>
      <c r="C175" s="34"/>
      <c r="D175" s="34"/>
      <c r="E175" s="34"/>
      <c r="F175" s="34"/>
      <c r="G175" s="34"/>
      <c r="H175" s="34"/>
      <c r="I175" s="34"/>
      <c r="J175" s="34"/>
      <c r="K175" s="34"/>
      <c r="L175" s="34"/>
      <c r="M175" s="34"/>
      <c r="N175" s="34"/>
      <c r="O175" s="34"/>
      <c r="P175" s="34"/>
      <c r="Q175" s="34"/>
      <c r="R175" s="34"/>
      <c r="S175" s="34"/>
      <c r="T175" s="356">
        <v>9360.379332549619</v>
      </c>
      <c r="U175" s="356">
        <v>8261.5793805285102</v>
      </c>
      <c r="V175" s="356">
        <v>7558.9973057150009</v>
      </c>
      <c r="W175" s="356">
        <v>14116.703346885999</v>
      </c>
      <c r="X175" s="356">
        <f>'Operating Data'!X181</f>
        <v>13285.903787007999</v>
      </c>
      <c r="Y175" s="268">
        <v>12682.462229151999</v>
      </c>
      <c r="Z175" s="356">
        <f>AF175</f>
        <v>13260.596141370999</v>
      </c>
      <c r="AA175" s="356"/>
      <c r="AB175" s="356"/>
      <c r="AC175" s="356">
        <f>'Operating Data'!AC181</f>
        <v>3336.5729170160002</v>
      </c>
      <c r="AD175" s="356">
        <f>'Operating Data'!AD181</f>
        <v>6635.1160178320006</v>
      </c>
      <c r="AE175" s="356">
        <f>'Operating Data'!AE181</f>
        <v>9884.8987830490005</v>
      </c>
      <c r="AF175" s="356">
        <f>'Operating Data'!AF181</f>
        <v>13260.596141370999</v>
      </c>
      <c r="AG175" s="356">
        <f>'Operating Data'!AG181</f>
        <v>3463.5667810069999</v>
      </c>
      <c r="AH175" s="356">
        <f>'Operating Data'!AH181</f>
        <v>6851.5263355469997</v>
      </c>
      <c r="AI175" s="356"/>
      <c r="AJ175" s="356"/>
      <c r="AK175" s="230"/>
      <c r="AL175" s="357"/>
      <c r="AM175" s="357"/>
      <c r="AN175" s="357"/>
      <c r="AO175" s="357"/>
      <c r="AP175" s="357"/>
      <c r="AQ175" s="357"/>
      <c r="AR175" s="357"/>
      <c r="AS175" s="357"/>
      <c r="AT175" s="230"/>
      <c r="AU175" s="230"/>
      <c r="AV175" s="230"/>
      <c r="AW175" s="230"/>
      <c r="AX175" s="230"/>
      <c r="AY175" s="230"/>
      <c r="AZ175" s="230"/>
      <c r="BA175"/>
    </row>
    <row r="176" spans="1:53" s="78" customFormat="1" ht="15" customHeight="1" x14ac:dyDescent="0.35">
      <c r="B176" s="156" t="s">
        <v>123</v>
      </c>
      <c r="C176" s="156"/>
      <c r="D176" s="156"/>
      <c r="E176" s="156"/>
      <c r="F176" s="156"/>
      <c r="G176" s="156"/>
      <c r="H176" s="156"/>
      <c r="I176" s="156"/>
      <c r="J176" s="156"/>
      <c r="K176" s="156"/>
      <c r="L176" s="156"/>
      <c r="M176" s="156"/>
      <c r="N176" s="156"/>
      <c r="O176" s="156"/>
      <c r="P176" s="156"/>
      <c r="Q176" s="156"/>
      <c r="R176" s="156"/>
      <c r="S176" s="156"/>
      <c r="T176" s="368" t="s">
        <v>11</v>
      </c>
      <c r="U176" s="368">
        <f>IFERROR(IF(OR(U175/T175-1&gt;2,U175/T175-1&lt;-0.95),"-",U175/T175-1),"-")</f>
        <v>-0.11738839986966776</v>
      </c>
      <c r="V176" s="369">
        <f>IFERROR(IF(OR(V175/U175-1&gt;2,V175/U175-1&lt;-0.95),"-",V175/U175-1),"-")</f>
        <v>-8.5042101812809023E-2</v>
      </c>
      <c r="W176" s="370">
        <f>IFERROR(IF(OR(W175/V175-1&gt;2,W175/V175-1&lt;-0.95),"-",W175/V175-1),"-")</f>
        <v>0.86753649670082922</v>
      </c>
      <c r="X176" s="370">
        <f t="shared" ref="X176:Z176" si="74">IFERROR(IF(OR(X175/W175-1&gt;2,X175/W175-1&lt;-0.95),"-",X175/W175-1),"-")</f>
        <v>-5.885223621004021E-2</v>
      </c>
      <c r="Y176" s="370">
        <f t="shared" si="74"/>
        <v>-4.5419684466335819E-2</v>
      </c>
      <c r="Z176" s="370">
        <f t="shared" si="74"/>
        <v>4.5585305264312037E-2</v>
      </c>
      <c r="AA176" s="370"/>
      <c r="AB176" s="230"/>
      <c r="AC176" s="370" t="s">
        <v>11</v>
      </c>
      <c r="AD176" s="370" t="s">
        <v>11</v>
      </c>
      <c r="AE176" s="370" t="s">
        <v>11</v>
      </c>
      <c r="AF176" s="370" t="s">
        <v>11</v>
      </c>
      <c r="AG176" s="370">
        <f>IFERROR(IF(OR(AG175/AC175-1&gt;2,AG175/AC175-1&lt;-0.95),"-",AG175/AC175-1),"-")</f>
        <v>3.8061168495179931E-2</v>
      </c>
      <c r="AH176" s="370">
        <f>IFERROR(IF(OR(AH175/AD175-1&gt;2,AH175/AD175-1&lt;-0.95),"-",AH175/AD175-1),"-")</f>
        <v>3.2615905604874484E-2</v>
      </c>
      <c r="AI176" s="370"/>
      <c r="AJ176" s="370"/>
      <c r="AK176" s="230"/>
      <c r="AL176" s="370"/>
      <c r="AM176" s="370"/>
      <c r="AN176" s="370"/>
      <c r="AO176" s="370"/>
      <c r="AP176" s="370"/>
      <c r="AQ176" s="370"/>
      <c r="AR176" s="370"/>
      <c r="AS176" s="370"/>
      <c r="AT176" s="230"/>
      <c r="AU176" s="230"/>
      <c r="AV176" s="230"/>
      <c r="AW176" s="230"/>
      <c r="AX176" s="230"/>
      <c r="AY176" s="230"/>
      <c r="AZ176" s="230"/>
      <c r="BA176"/>
    </row>
    <row r="177" spans="2:53" s="78" customFormat="1" ht="15" customHeight="1" x14ac:dyDescent="0.35">
      <c r="B177" s="41" t="s">
        <v>134</v>
      </c>
      <c r="C177" s="41"/>
      <c r="D177" s="41"/>
      <c r="E177" s="41"/>
      <c r="F177" s="41"/>
      <c r="G177" s="41"/>
      <c r="H177" s="41"/>
      <c r="I177" s="41"/>
      <c r="J177" s="41"/>
      <c r="K177" s="41"/>
      <c r="L177" s="41"/>
      <c r="M177" s="41"/>
      <c r="N177" s="41"/>
      <c r="O177" s="41"/>
      <c r="P177" s="41"/>
      <c r="Q177" s="41"/>
      <c r="R177" s="41"/>
      <c r="S177" s="41"/>
      <c r="T177" s="357">
        <v>7110.0330977642898</v>
      </c>
      <c r="U177" s="357">
        <v>6032.15385233291</v>
      </c>
      <c r="V177" s="357">
        <v>5426.5935930000005</v>
      </c>
      <c r="W177" s="357">
        <v>9986.7962710009997</v>
      </c>
      <c r="X177" s="357">
        <f>'Operating Data'!X182</f>
        <v>9371.515664999999</v>
      </c>
      <c r="Y177" s="259">
        <v>8760.341677638</v>
      </c>
      <c r="Z177" s="357">
        <f>AF177</f>
        <v>9302.2838134669983</v>
      </c>
      <c r="AA177" s="357"/>
      <c r="AB177" s="357"/>
      <c r="AC177" s="357">
        <f>'Operating Data'!AC182</f>
        <v>2263.276496</v>
      </c>
      <c r="AD177" s="357">
        <f>'Operating Data'!AD182</f>
        <v>4624.7399138000001</v>
      </c>
      <c r="AE177" s="357">
        <f>'Operating Data'!AE182</f>
        <v>6929.3571163739998</v>
      </c>
      <c r="AF177" s="357">
        <f>'Operating Data'!AF182</f>
        <v>9302.2838134669983</v>
      </c>
      <c r="AG177" s="357">
        <f>'Operating Data'!AG182</f>
        <v>2386.461863</v>
      </c>
      <c r="AH177" s="357">
        <f>'Operating Data'!AH182</f>
        <v>4834.1290255619997</v>
      </c>
      <c r="AI177" s="357"/>
      <c r="AJ177" s="357"/>
      <c r="AK177" s="230"/>
      <c r="AL177" s="357"/>
      <c r="AM177" s="357"/>
      <c r="AN177" s="357"/>
      <c r="AO177" s="357"/>
      <c r="AP177" s="357"/>
      <c r="AQ177" s="357"/>
      <c r="AR177" s="357"/>
      <c r="AS177" s="357"/>
      <c r="AT177" s="230"/>
      <c r="AU177" s="230"/>
      <c r="AV177" s="230"/>
      <c r="AW177" s="230"/>
      <c r="AX177" s="230"/>
      <c r="AY177" s="230"/>
      <c r="AZ177" s="230"/>
      <c r="BA177"/>
    </row>
    <row r="178" spans="2:53" s="78" customFormat="1" ht="15" customHeight="1" x14ac:dyDescent="0.35">
      <c r="B178" s="156" t="s">
        <v>123</v>
      </c>
      <c r="C178" s="156"/>
      <c r="D178" s="156"/>
      <c r="E178" s="156"/>
      <c r="F178" s="156"/>
      <c r="G178" s="156"/>
      <c r="H178" s="156"/>
      <c r="I178" s="156"/>
      <c r="J178" s="156"/>
      <c r="K178" s="156"/>
      <c r="L178" s="156"/>
      <c r="M178" s="156"/>
      <c r="N178" s="156"/>
      <c r="O178" s="156"/>
      <c r="P178" s="156"/>
      <c r="Q178" s="156"/>
      <c r="R178" s="156"/>
      <c r="S178" s="156"/>
      <c r="T178" s="368" t="s">
        <v>11</v>
      </c>
      <c r="U178" s="368">
        <f>IFERROR(IF(OR(U177/T177-1&gt;2,U177/T177-1&lt;-0.95),"-",U177/T177-1),"-")</f>
        <v>-0.15159975074803977</v>
      </c>
      <c r="V178" s="369">
        <f>IFERROR(IF(OR(V177/U177-1&gt;2,V177/U177-1&lt;-0.95),"-",V177/U177-1),"-")</f>
        <v>-0.10038872915993535</v>
      </c>
      <c r="W178" s="370">
        <f>IFERROR(IF(OR(W177/V177-1&gt;2,W177/V177-1&lt;-0.95),"-",W177/V177-1),"-")</f>
        <v>0.84034350460358831</v>
      </c>
      <c r="X178" s="370">
        <f t="shared" ref="X178:Z178" si="75">IFERROR(IF(OR(X177/W177-1&gt;2,X177/W177-1&lt;-0.95),"-",X177/W177-1),"-")</f>
        <v>-6.1609407992792686E-2</v>
      </c>
      <c r="Y178" s="370">
        <f t="shared" si="75"/>
        <v>-6.5216130368811465E-2</v>
      </c>
      <c r="Z178" s="370">
        <f t="shared" si="75"/>
        <v>6.1863127691969E-2</v>
      </c>
      <c r="AA178" s="370"/>
      <c r="AB178" s="230"/>
      <c r="AC178" s="370" t="s">
        <v>11</v>
      </c>
      <c r="AD178" s="370" t="s">
        <v>11</v>
      </c>
      <c r="AE178" s="370" t="s">
        <v>11</v>
      </c>
      <c r="AF178" s="370" t="s">
        <v>11</v>
      </c>
      <c r="AG178" s="370">
        <f>IFERROR(IF(OR(AG177/AC177-1&gt;2,AG177/AC177-1&lt;-0.95),"-",AG177/AC177-1),"-")</f>
        <v>5.4427891253106653E-2</v>
      </c>
      <c r="AH178" s="370">
        <f>IFERROR(IF(OR(AH177/AD177-1&gt;2,AH177/AD177-1&lt;-0.95),"-",AH177/AD177-1),"-")</f>
        <v>4.5275867543857373E-2</v>
      </c>
      <c r="AI178" s="370"/>
      <c r="AJ178" s="370"/>
      <c r="AK178" s="230"/>
      <c r="AL178" s="370"/>
      <c r="AM178" s="370"/>
      <c r="AN178" s="370"/>
      <c r="AO178" s="370"/>
      <c r="AP178" s="370"/>
      <c r="AQ178" s="370"/>
      <c r="AR178" s="370"/>
      <c r="AS178" s="370"/>
      <c r="AT178" s="230"/>
      <c r="AU178" s="230"/>
      <c r="AV178" s="230"/>
      <c r="AW178" s="230"/>
      <c r="AX178" s="230"/>
      <c r="AY178" s="230"/>
      <c r="AZ178" s="230"/>
      <c r="BA178"/>
    </row>
    <row r="179" spans="2:53" s="78" customFormat="1" ht="15" customHeight="1" x14ac:dyDescent="0.35">
      <c r="B179" s="41" t="s">
        <v>135</v>
      </c>
      <c r="C179" s="41"/>
      <c r="D179" s="41"/>
      <c r="E179" s="41"/>
      <c r="F179" s="41"/>
      <c r="G179" s="41"/>
      <c r="H179" s="41"/>
      <c r="I179" s="41"/>
      <c r="J179" s="41"/>
      <c r="K179" s="41"/>
      <c r="L179" s="41"/>
      <c r="M179" s="41"/>
      <c r="N179" s="41"/>
      <c r="O179" s="41"/>
      <c r="P179" s="41"/>
      <c r="Q179" s="41"/>
      <c r="R179" s="41"/>
      <c r="S179" s="41"/>
      <c r="T179" s="357">
        <v>2250.3462347853301</v>
      </c>
      <c r="U179" s="357">
        <v>2229.4255281956002</v>
      </c>
      <c r="V179" s="357">
        <v>2132.4037127150004</v>
      </c>
      <c r="W179" s="357">
        <v>4129.9070758850003</v>
      </c>
      <c r="X179" s="357">
        <f>'Operating Data'!X183</f>
        <v>3914.3881220080007</v>
      </c>
      <c r="Y179" s="259">
        <v>3922.1205515139995</v>
      </c>
      <c r="Z179" s="357">
        <f>AF179</f>
        <v>3958.3123279040001</v>
      </c>
      <c r="AA179" s="357"/>
      <c r="AB179" s="357"/>
      <c r="AC179" s="357">
        <f>'Operating Data'!AC183</f>
        <v>1073.2964210160001</v>
      </c>
      <c r="AD179" s="357">
        <f>'Operating Data'!AD183</f>
        <v>2010.3761040320001</v>
      </c>
      <c r="AE179" s="357">
        <f>'Operating Data'!AE183</f>
        <v>2955.5416666749998</v>
      </c>
      <c r="AF179" s="357">
        <f>'Operating Data'!AF183</f>
        <v>3958.3123279040001</v>
      </c>
      <c r="AG179" s="357">
        <f>'Operating Data'!AG183</f>
        <v>1077.1049180070002</v>
      </c>
      <c r="AH179" s="357">
        <f>'Operating Data'!AH183</f>
        <v>2017.397309985</v>
      </c>
      <c r="AI179" s="357"/>
      <c r="AJ179" s="357"/>
      <c r="AK179" s="230"/>
      <c r="AL179" s="357"/>
      <c r="AM179" s="357"/>
      <c r="AN179" s="357"/>
      <c r="AO179" s="357"/>
      <c r="AP179" s="357"/>
      <c r="AQ179" s="357"/>
      <c r="AR179" s="357"/>
      <c r="AS179" s="357"/>
      <c r="AT179" s="230"/>
      <c r="AU179" s="230"/>
      <c r="AV179" s="230"/>
      <c r="AW179" s="230"/>
      <c r="AX179" s="230"/>
      <c r="AY179" s="230"/>
      <c r="AZ179" s="230"/>
      <c r="BA179"/>
    </row>
    <row r="180" spans="2:53" s="78" customFormat="1" ht="15" customHeight="1" x14ac:dyDescent="0.35">
      <c r="B180" s="156" t="s">
        <v>123</v>
      </c>
      <c r="C180" s="156"/>
      <c r="D180" s="156"/>
      <c r="E180" s="156"/>
      <c r="F180" s="156"/>
      <c r="G180" s="156"/>
      <c r="H180" s="156"/>
      <c r="I180" s="156"/>
      <c r="J180" s="156"/>
      <c r="K180" s="156"/>
      <c r="L180" s="156"/>
      <c r="M180" s="156"/>
      <c r="N180" s="156"/>
      <c r="O180" s="156"/>
      <c r="P180" s="156"/>
      <c r="Q180" s="156"/>
      <c r="R180" s="156"/>
      <c r="S180" s="156"/>
      <c r="T180" s="368" t="s">
        <v>11</v>
      </c>
      <c r="U180" s="368">
        <f>IFERROR(IF(OR(U179/T179-1&gt;2,U179/T179-1&lt;-0.95),"-",U179/T179-1),"-")</f>
        <v>-9.2966612276557115E-3</v>
      </c>
      <c r="V180" s="369">
        <f>IFERROR(IF(OR(V179/U179-1&gt;2,V179/U179-1&lt;-0.95),"-",V179/U179-1),"-")</f>
        <v>-4.3518751469184491E-2</v>
      </c>
      <c r="W180" s="370">
        <f>IFERROR(IF(OR(W179/V179-1&gt;2,W179/V179-1&lt;-0.95),"-",W179/V179-1),"-")</f>
        <v>0.9367378940767066</v>
      </c>
      <c r="X180" s="370">
        <f t="shared" ref="X180:Z180" si="76">IFERROR(IF(OR(X179/W179-1&gt;2,X179/W179-1&lt;-0.95),"-",X179/W179-1),"-")</f>
        <v>-5.2184940221885245E-2</v>
      </c>
      <c r="Y180" s="370">
        <f t="shared" si="76"/>
        <v>1.9753865138014692E-3</v>
      </c>
      <c r="Z180" s="370">
        <f t="shared" si="76"/>
        <v>9.2276042805543579E-3</v>
      </c>
      <c r="AA180" s="370"/>
      <c r="AB180" s="230"/>
      <c r="AC180" s="370" t="s">
        <v>11</v>
      </c>
      <c r="AD180" s="370" t="s">
        <v>11</v>
      </c>
      <c r="AE180" s="370" t="s">
        <v>11</v>
      </c>
      <c r="AF180" s="370" t="s">
        <v>11</v>
      </c>
      <c r="AG180" s="370">
        <f>IFERROR(IF(OR(AG179/AC179-1&gt;2,AG179/AC179-1&lt;-0.95),"-",AG179/AC179-1),"-")</f>
        <v>3.548411153178721E-3</v>
      </c>
      <c r="AH180" s="370">
        <f>IFERROR(IF(OR(AH179/AD179-1&gt;2,AH179/AD179-1&lt;-0.95),"-",AH179/AD179-1),"-")</f>
        <v>3.4924837889378502E-3</v>
      </c>
      <c r="AI180" s="370"/>
      <c r="AJ180" s="370"/>
      <c r="AK180" s="230"/>
      <c r="AL180" s="370"/>
      <c r="AM180" s="370"/>
      <c r="AN180" s="370"/>
      <c r="AO180" s="370"/>
      <c r="AP180" s="370"/>
      <c r="AQ180" s="370"/>
      <c r="AR180" s="370"/>
      <c r="AS180" s="370"/>
      <c r="AT180" s="230"/>
      <c r="AU180" s="230"/>
      <c r="AV180" s="230"/>
      <c r="AW180" s="230"/>
      <c r="AX180" s="230"/>
      <c r="AY180" s="230"/>
      <c r="AZ180" s="230"/>
      <c r="BA180"/>
    </row>
    <row r="181" spans="2:53" s="78" customFormat="1" ht="15" customHeight="1" x14ac:dyDescent="0.35">
      <c r="B181" s="88"/>
      <c r="C181" s="88"/>
      <c r="D181" s="88"/>
      <c r="E181" s="88"/>
      <c r="F181" s="88"/>
      <c r="G181" s="88"/>
      <c r="H181" s="88"/>
      <c r="I181" s="88"/>
      <c r="J181" s="88"/>
      <c r="K181" s="88"/>
      <c r="L181" s="88"/>
      <c r="M181" s="88"/>
      <c r="N181" s="88"/>
      <c r="O181" s="88"/>
      <c r="P181" s="88"/>
      <c r="Q181" s="88"/>
      <c r="R181" s="88"/>
      <c r="S181" s="88"/>
      <c r="T181" s="355"/>
      <c r="U181" s="355"/>
      <c r="V181" s="355"/>
      <c r="W181" s="355"/>
      <c r="X181" s="355"/>
      <c r="Y181" s="355"/>
      <c r="Z181" s="355"/>
      <c r="AA181" s="355"/>
      <c r="AB181" s="230"/>
      <c r="AC181" s="355"/>
      <c r="AD181" s="355"/>
      <c r="AE181" s="355"/>
      <c r="AF181" s="355"/>
      <c r="AG181" s="355"/>
      <c r="AH181" s="355"/>
      <c r="AI181" s="355"/>
      <c r="AJ181" s="355"/>
      <c r="AK181" s="230"/>
      <c r="AL181" s="355"/>
      <c r="AM181" s="355"/>
      <c r="AN181" s="355"/>
      <c r="AO181" s="355"/>
      <c r="AP181" s="355"/>
      <c r="AQ181" s="355"/>
      <c r="AR181" s="355"/>
      <c r="AS181" s="355"/>
      <c r="AT181" s="230"/>
      <c r="AU181" s="230"/>
      <c r="AV181" s="230"/>
      <c r="AW181" s="230"/>
      <c r="AX181" s="230"/>
      <c r="AY181" s="230"/>
      <c r="AZ181" s="230"/>
      <c r="BA181"/>
    </row>
    <row r="182" spans="2:53" s="78" customFormat="1" ht="30" customHeight="1" x14ac:dyDescent="0.65">
      <c r="B182" s="182" t="s">
        <v>141</v>
      </c>
      <c r="C182" s="182"/>
      <c r="D182" s="182"/>
      <c r="E182" s="182"/>
      <c r="F182" s="182"/>
      <c r="G182" s="182"/>
      <c r="H182" s="182"/>
      <c r="I182" s="182"/>
      <c r="J182" s="182"/>
      <c r="K182" s="182"/>
      <c r="L182" s="182"/>
      <c r="M182" s="182"/>
      <c r="N182" s="182"/>
      <c r="O182" s="182"/>
      <c r="P182" s="182"/>
      <c r="Q182" s="182"/>
      <c r="R182" s="182"/>
      <c r="S182" s="182"/>
      <c r="T182" s="355"/>
      <c r="U182" s="355"/>
      <c r="V182" s="355"/>
      <c r="W182" s="355"/>
      <c r="X182" s="355"/>
      <c r="Y182" s="355"/>
      <c r="Z182" s="355"/>
      <c r="AA182" s="355"/>
      <c r="AB182" s="230"/>
      <c r="AC182" s="355"/>
      <c r="AD182" s="355"/>
      <c r="AE182" s="355"/>
      <c r="AF182" s="355"/>
      <c r="AG182" s="355"/>
      <c r="AH182" s="355"/>
      <c r="AI182" s="355"/>
      <c r="AJ182" s="355"/>
      <c r="AK182" s="230"/>
      <c r="AL182" s="355"/>
      <c r="AM182" s="355"/>
      <c r="AN182" s="355"/>
      <c r="AO182" s="355"/>
      <c r="AP182" s="355"/>
      <c r="AQ182" s="355"/>
      <c r="AR182" s="355"/>
      <c r="AS182" s="355"/>
      <c r="AT182" s="230"/>
      <c r="AU182" s="230"/>
      <c r="AV182" s="230"/>
      <c r="AW182" s="230"/>
      <c r="AX182" s="230"/>
      <c r="AY182" s="230"/>
      <c r="AZ182" s="230"/>
      <c r="BA182"/>
    </row>
    <row r="183" spans="2:53" s="78" customFormat="1" ht="15" customHeight="1" x14ac:dyDescent="0.35">
      <c r="B183" s="162" t="s">
        <v>142</v>
      </c>
      <c r="C183" s="170"/>
      <c r="D183" s="170"/>
      <c r="E183" s="170"/>
      <c r="F183" s="170"/>
      <c r="G183" s="170"/>
      <c r="H183" s="170"/>
      <c r="I183" s="170"/>
      <c r="J183" s="170"/>
      <c r="K183" s="170"/>
      <c r="L183" s="170"/>
      <c r="M183" s="170"/>
      <c r="N183" s="170"/>
      <c r="O183" s="170"/>
      <c r="P183" s="170"/>
      <c r="Q183" s="170"/>
      <c r="R183" s="170"/>
      <c r="S183" s="170"/>
      <c r="T183" s="235">
        <v>2018</v>
      </c>
      <c r="U183" s="235">
        <v>2019</v>
      </c>
      <c r="V183" s="235">
        <v>2020</v>
      </c>
      <c r="W183" s="235">
        <v>2021</v>
      </c>
      <c r="X183" s="235">
        <v>2022</v>
      </c>
      <c r="Y183" s="235">
        <v>2023</v>
      </c>
      <c r="Z183" s="238">
        <v>2024</v>
      </c>
      <c r="AA183" s="237">
        <v>2025</v>
      </c>
      <c r="AB183" s="230"/>
      <c r="AC183" s="238" t="s">
        <v>3</v>
      </c>
      <c r="AD183" s="238" t="s">
        <v>4</v>
      </c>
      <c r="AE183" s="238" t="s">
        <v>5</v>
      </c>
      <c r="AF183" s="238">
        <v>2024</v>
      </c>
      <c r="AG183" s="239" t="s">
        <v>282</v>
      </c>
      <c r="AH183" s="239" t="s">
        <v>283</v>
      </c>
      <c r="AI183" s="239" t="s">
        <v>284</v>
      </c>
      <c r="AJ183" s="239">
        <v>2025</v>
      </c>
      <c r="AK183" s="230"/>
      <c r="AL183" s="238" t="s">
        <v>3</v>
      </c>
      <c r="AM183" s="238" t="s">
        <v>17</v>
      </c>
      <c r="AN183" s="238" t="s">
        <v>18</v>
      </c>
      <c r="AO183" s="238" t="s">
        <v>19</v>
      </c>
      <c r="AP183" s="239" t="s">
        <v>282</v>
      </c>
      <c r="AQ183" s="239" t="s">
        <v>285</v>
      </c>
      <c r="AR183" s="239" t="s">
        <v>286</v>
      </c>
      <c r="AS183" s="239" t="s">
        <v>287</v>
      </c>
      <c r="AT183" s="230"/>
      <c r="AU183" s="230"/>
      <c r="AV183" s="230"/>
      <c r="AW183" s="230"/>
      <c r="AX183" s="230"/>
      <c r="AY183" s="230"/>
      <c r="AZ183" s="230"/>
      <c r="BA183"/>
    </row>
    <row r="184" spans="2:53" s="78" customFormat="1" ht="15" customHeight="1" x14ac:dyDescent="0.35">
      <c r="B184" s="89" t="s">
        <v>143</v>
      </c>
      <c r="C184" s="89"/>
      <c r="D184" s="89"/>
      <c r="E184" s="89"/>
      <c r="F184" s="89"/>
      <c r="G184" s="89"/>
      <c r="H184" s="89"/>
      <c r="I184" s="89"/>
      <c r="J184" s="89"/>
      <c r="K184" s="89"/>
      <c r="L184" s="89"/>
      <c r="M184" s="89"/>
      <c r="N184" s="89"/>
      <c r="O184" s="89"/>
      <c r="P184" s="89"/>
      <c r="Q184" s="89"/>
      <c r="R184" s="89"/>
      <c r="S184" s="89"/>
      <c r="T184" s="356">
        <v>1869.5664734000004</v>
      </c>
      <c r="U184" s="356">
        <v>2498.4689220699993</v>
      </c>
      <c r="V184" s="356">
        <v>2624.6599612699988</v>
      </c>
      <c r="W184" s="356">
        <v>3462.7299483300021</v>
      </c>
      <c r="X184" s="356">
        <v>4601.2121606999972</v>
      </c>
      <c r="Y184" s="382">
        <v>4871.8732362199989</v>
      </c>
      <c r="Z184" s="382">
        <f t="shared" ref="Z184:Z199" si="77">AF184</f>
        <v>5126.0560458700138</v>
      </c>
      <c r="AA184" s="382"/>
      <c r="AB184" s="230"/>
      <c r="AC184" s="356">
        <v>1263.9868378199988</v>
      </c>
      <c r="AD184" s="382">
        <v>2380.64652488</v>
      </c>
      <c r="AE184" s="382">
        <v>3925.6824803</v>
      </c>
      <c r="AF184" s="382">
        <v>5126.0560458700138</v>
      </c>
      <c r="AG184" s="382">
        <v>1378.7461096299996</v>
      </c>
      <c r="AH184" s="382">
        <v>2538.5931118399953</v>
      </c>
      <c r="AI184" s="382"/>
      <c r="AJ184" s="382"/>
      <c r="AK184" s="230"/>
      <c r="AL184" s="356">
        <f t="shared" ref="AL184:AL199" si="78">AC184</f>
        <v>1263.9868378199988</v>
      </c>
      <c r="AM184" s="356">
        <f t="shared" ref="AM184:AM199" si="79">AD184-AC184</f>
        <v>1116.6596870600013</v>
      </c>
      <c r="AN184" s="356">
        <f t="shared" ref="AN184:AN199" si="80">AE184-AD184</f>
        <v>1545.0359554199999</v>
      </c>
      <c r="AO184" s="356">
        <f t="shared" ref="AO184:AO199" si="81">AF184-AE184</f>
        <v>1200.3735655700139</v>
      </c>
      <c r="AP184" s="356">
        <f t="shared" ref="AP184:AP199" si="82">AG184</f>
        <v>1378.7461096299996</v>
      </c>
      <c r="AQ184" s="356">
        <f>AH184-AG184</f>
        <v>1159.8470022099957</v>
      </c>
      <c r="AR184" s="356"/>
      <c r="AS184" s="356"/>
      <c r="AT184" s="230"/>
      <c r="AU184" s="230"/>
      <c r="AV184" s="230"/>
      <c r="AW184" s="230"/>
      <c r="AX184" s="230"/>
      <c r="AY184" s="230"/>
      <c r="AZ184" s="230"/>
      <c r="BA184"/>
    </row>
    <row r="185" spans="2:53" s="78" customFormat="1" ht="15" customHeight="1" x14ac:dyDescent="0.35">
      <c r="B185" s="109" t="s">
        <v>119</v>
      </c>
      <c r="C185" s="109"/>
      <c r="D185" s="109"/>
      <c r="E185" s="109"/>
      <c r="F185" s="109"/>
      <c r="G185" s="109"/>
      <c r="H185" s="109"/>
      <c r="I185" s="109"/>
      <c r="J185" s="109"/>
      <c r="K185" s="109"/>
      <c r="L185" s="109"/>
      <c r="M185" s="109"/>
      <c r="N185" s="109"/>
      <c r="O185" s="109"/>
      <c r="P185" s="109"/>
      <c r="Q185" s="109"/>
      <c r="R185" s="109"/>
      <c r="S185" s="109"/>
      <c r="T185" s="384">
        <v>1832.4598304001124</v>
      </c>
      <c r="U185" s="384">
        <v>2253</v>
      </c>
      <c r="V185" s="384">
        <v>2233.3252525699977</v>
      </c>
      <c r="W185" s="384">
        <v>2769.5292341899994</v>
      </c>
      <c r="X185" s="384">
        <v>3525.336321339998</v>
      </c>
      <c r="Y185" s="385">
        <v>3614.7743233500005</v>
      </c>
      <c r="Z185" s="385">
        <f t="shared" si="77"/>
        <v>3951.49401115001</v>
      </c>
      <c r="AA185" s="385"/>
      <c r="AB185" s="230"/>
      <c r="AC185" s="384">
        <v>1034.2385894900001</v>
      </c>
      <c r="AD185" s="384">
        <v>1975.2988804099994</v>
      </c>
      <c r="AE185" s="385">
        <v>2965.7983953299972</v>
      </c>
      <c r="AF185" s="385">
        <v>3951.49401115001</v>
      </c>
      <c r="AG185" s="385">
        <v>1150.8861147200082</v>
      </c>
      <c r="AH185" s="385">
        <v>2101.9125685999961</v>
      </c>
      <c r="AI185" s="385"/>
      <c r="AJ185" s="385"/>
      <c r="AK185" s="230"/>
      <c r="AL185" s="384">
        <f t="shared" si="78"/>
        <v>1034.2385894900001</v>
      </c>
      <c r="AM185" s="384">
        <f t="shared" si="79"/>
        <v>941.06029091999926</v>
      </c>
      <c r="AN185" s="384">
        <f t="shared" si="80"/>
        <v>990.49951491999786</v>
      </c>
      <c r="AO185" s="384">
        <f t="shared" si="81"/>
        <v>985.69561582001279</v>
      </c>
      <c r="AP185" s="384">
        <f t="shared" si="82"/>
        <v>1150.8861147200082</v>
      </c>
      <c r="AQ185" s="384">
        <f t="shared" ref="AQ185:AQ199" si="83">AH185-AG185</f>
        <v>951.02645387998791</v>
      </c>
      <c r="AR185" s="384"/>
      <c r="AS185" s="384"/>
      <c r="AT185" s="230"/>
      <c r="AU185" s="230"/>
      <c r="AV185" s="230"/>
      <c r="AW185" s="230"/>
      <c r="AX185" s="230"/>
      <c r="AY185" s="230"/>
      <c r="AZ185" s="230"/>
      <c r="BA185"/>
    </row>
    <row r="186" spans="2:53" s="78" customFormat="1" ht="15" customHeight="1" x14ac:dyDescent="0.35">
      <c r="B186" s="216" t="s">
        <v>438</v>
      </c>
      <c r="C186" s="92"/>
      <c r="D186" s="92"/>
      <c r="E186" s="92"/>
      <c r="F186" s="92"/>
      <c r="G186" s="92"/>
      <c r="H186" s="92"/>
      <c r="I186" s="92"/>
      <c r="J186" s="92"/>
      <c r="K186" s="92"/>
      <c r="L186" s="92"/>
      <c r="M186" s="92"/>
      <c r="N186" s="92"/>
      <c r="O186" s="92"/>
      <c r="P186" s="92"/>
      <c r="Q186" s="92"/>
      <c r="R186" s="92"/>
      <c r="S186" s="92"/>
      <c r="T186" s="357">
        <v>1650.1156146185117</v>
      </c>
      <c r="U186" s="357">
        <v>1869</v>
      </c>
      <c r="V186" s="357">
        <v>2051.0183528470347</v>
      </c>
      <c r="W186" s="357">
        <v>2446.8849107119086</v>
      </c>
      <c r="X186" s="357">
        <v>3092.4945162767563</v>
      </c>
      <c r="Y186" s="360">
        <v>3173.5969662465445</v>
      </c>
      <c r="Z186" s="360">
        <f t="shared" si="77"/>
        <v>3050.7773622201939</v>
      </c>
      <c r="AA186" s="360"/>
      <c r="AB186" s="230"/>
      <c r="AC186" s="357">
        <v>796.41014283357595</v>
      </c>
      <c r="AD186" s="357">
        <v>1581.3881627032558</v>
      </c>
      <c r="AE186" s="360">
        <v>2351.9394193495523</v>
      </c>
      <c r="AF186" s="360">
        <v>3050.7773622201939</v>
      </c>
      <c r="AG186" s="360">
        <v>894.28203261099998</v>
      </c>
      <c r="AH186" s="360">
        <v>1786.3036440552232</v>
      </c>
      <c r="AI186" s="360"/>
      <c r="AJ186" s="360"/>
      <c r="AK186" s="230"/>
      <c r="AL186" s="384">
        <f t="shared" si="78"/>
        <v>796.41014283357595</v>
      </c>
      <c r="AM186" s="384">
        <f t="shared" si="79"/>
        <v>784.97801986967988</v>
      </c>
      <c r="AN186" s="384">
        <f t="shared" si="80"/>
        <v>770.55125664629645</v>
      </c>
      <c r="AO186" s="384">
        <f t="shared" si="81"/>
        <v>698.83794287064165</v>
      </c>
      <c r="AP186" s="384">
        <f t="shared" si="82"/>
        <v>894.28203261099998</v>
      </c>
      <c r="AQ186" s="384">
        <f t="shared" si="83"/>
        <v>892.02161144422325</v>
      </c>
      <c r="AR186" s="384"/>
      <c r="AS186" s="384"/>
      <c r="AT186" s="230"/>
      <c r="AU186" s="230"/>
      <c r="AV186" s="230"/>
      <c r="AW186" s="230"/>
      <c r="AX186" s="230"/>
      <c r="AY186" s="230"/>
      <c r="AZ186" s="230"/>
      <c r="BA186"/>
    </row>
    <row r="187" spans="2:53" s="78" customFormat="1" ht="15" customHeight="1" x14ac:dyDescent="0.35">
      <c r="B187" s="216" t="s">
        <v>166</v>
      </c>
      <c r="C187" s="93"/>
      <c r="D187" s="93"/>
      <c r="E187" s="93"/>
      <c r="F187" s="93"/>
      <c r="G187" s="93"/>
      <c r="H187" s="93"/>
      <c r="I187" s="93"/>
      <c r="J187" s="93"/>
      <c r="K187" s="93"/>
      <c r="L187" s="93"/>
      <c r="M187" s="93"/>
      <c r="N187" s="93"/>
      <c r="O187" s="93"/>
      <c r="P187" s="93"/>
      <c r="Q187" s="93"/>
      <c r="R187" s="93"/>
      <c r="S187" s="93"/>
      <c r="T187" s="357">
        <v>182.34421578160064</v>
      </c>
      <c r="U187" s="357">
        <v>384</v>
      </c>
      <c r="V187" s="357">
        <v>182.30689972296295</v>
      </c>
      <c r="W187" s="357">
        <v>322.64432347809088</v>
      </c>
      <c r="X187" s="357">
        <v>432.84180506324174</v>
      </c>
      <c r="Y187" s="360">
        <v>441.17735710345596</v>
      </c>
      <c r="Z187" s="360">
        <f t="shared" si="77"/>
        <v>900.71664892981607</v>
      </c>
      <c r="AA187" s="360"/>
      <c r="AB187" s="230"/>
      <c r="AC187" s="357">
        <v>237.82844665642415</v>
      </c>
      <c r="AD187" s="357">
        <v>393.91071770674353</v>
      </c>
      <c r="AE187" s="360">
        <v>613.85897598044528</v>
      </c>
      <c r="AF187" s="360">
        <v>900.71664892981607</v>
      </c>
      <c r="AG187" s="360">
        <v>256.60408210900835</v>
      </c>
      <c r="AH187" s="360">
        <v>315.60892454477283</v>
      </c>
      <c r="AI187" s="360"/>
      <c r="AJ187" s="360"/>
      <c r="AK187" s="230"/>
      <c r="AL187" s="384">
        <f t="shared" si="78"/>
        <v>237.82844665642415</v>
      </c>
      <c r="AM187" s="384">
        <f t="shared" si="79"/>
        <v>156.08227105031938</v>
      </c>
      <c r="AN187" s="384">
        <f t="shared" si="80"/>
        <v>219.94825827370175</v>
      </c>
      <c r="AO187" s="384">
        <f t="shared" si="81"/>
        <v>286.85767294937079</v>
      </c>
      <c r="AP187" s="384">
        <f t="shared" si="82"/>
        <v>256.60408210900835</v>
      </c>
      <c r="AQ187" s="384">
        <f t="shared" si="83"/>
        <v>59.004842435764488</v>
      </c>
      <c r="AR187" s="384"/>
      <c r="AS187" s="384"/>
      <c r="AT187" s="230"/>
      <c r="AU187" s="230"/>
      <c r="AV187" s="230"/>
      <c r="AW187" s="230"/>
      <c r="AX187" s="230"/>
      <c r="AY187" s="230"/>
      <c r="AZ187" s="230"/>
      <c r="BA187"/>
    </row>
    <row r="188" spans="2:53" s="78" customFormat="1" ht="15" customHeight="1" x14ac:dyDescent="0.35">
      <c r="B188" s="109" t="s">
        <v>112</v>
      </c>
      <c r="C188" s="109"/>
      <c r="D188" s="109"/>
      <c r="E188" s="109"/>
      <c r="F188" s="109"/>
      <c r="G188" s="109"/>
      <c r="H188" s="109"/>
      <c r="I188" s="109"/>
      <c r="J188" s="109"/>
      <c r="K188" s="109"/>
      <c r="L188" s="109"/>
      <c r="M188" s="109"/>
      <c r="N188" s="109"/>
      <c r="O188" s="109"/>
      <c r="P188" s="109"/>
      <c r="Q188" s="109"/>
      <c r="R188" s="109"/>
      <c r="S188" s="109"/>
      <c r="T188" s="384">
        <f>T259</f>
        <v>37.106424089999969</v>
      </c>
      <c r="U188" s="384">
        <f>U259</f>
        <v>245.64252396000006</v>
      </c>
      <c r="V188" s="384">
        <f>V259</f>
        <v>391.33470870000014</v>
      </c>
      <c r="W188" s="384">
        <f>W259</f>
        <v>693.20071413999995</v>
      </c>
      <c r="X188" s="384">
        <f t="shared" ref="X188:Y188" si="84">X259</f>
        <v>1075.8758393599999</v>
      </c>
      <c r="Y188" s="385">
        <f t="shared" si="84"/>
        <v>1257.0989128699998</v>
      </c>
      <c r="Z188" s="385">
        <f t="shared" si="77"/>
        <v>1174.5620347200038</v>
      </c>
      <c r="AA188" s="385"/>
      <c r="AB188" s="230"/>
      <c r="AC188" s="384">
        <f t="shared" ref="AC188:AH188" si="85">AC259</f>
        <v>229.74824833000005</v>
      </c>
      <c r="AD188" s="384">
        <f t="shared" si="85"/>
        <v>405.34764447000003</v>
      </c>
      <c r="AE188" s="385">
        <f t="shared" si="85"/>
        <v>959.8840849700025</v>
      </c>
      <c r="AF188" s="385">
        <f t="shared" si="85"/>
        <v>1174.5620347200038</v>
      </c>
      <c r="AG188" s="385">
        <f t="shared" si="85"/>
        <v>227.85999490999188</v>
      </c>
      <c r="AH188" s="385">
        <f t="shared" si="85"/>
        <v>436.68054323999917</v>
      </c>
      <c r="AI188" s="385"/>
      <c r="AJ188" s="385"/>
      <c r="AK188" s="230"/>
      <c r="AL188" s="384">
        <f t="shared" si="78"/>
        <v>229.74824833000005</v>
      </c>
      <c r="AM188" s="384">
        <f t="shared" si="79"/>
        <v>175.59939613999998</v>
      </c>
      <c r="AN188" s="384">
        <f t="shared" si="80"/>
        <v>554.53644050000253</v>
      </c>
      <c r="AO188" s="384">
        <f t="shared" si="81"/>
        <v>214.67794975000129</v>
      </c>
      <c r="AP188" s="384">
        <f t="shared" si="82"/>
        <v>227.85999490999188</v>
      </c>
      <c r="AQ188" s="384">
        <f t="shared" si="83"/>
        <v>208.82054833000728</v>
      </c>
      <c r="AR188" s="384"/>
      <c r="AS188" s="384"/>
      <c r="AT188" s="230"/>
      <c r="AU188" s="230"/>
      <c r="AV188" s="230"/>
      <c r="AW188" s="230"/>
      <c r="AX188" s="230"/>
      <c r="AY188" s="230"/>
      <c r="AZ188" s="230"/>
      <c r="BA188"/>
    </row>
    <row r="189" spans="2:53" s="78" customFormat="1" ht="15" customHeight="1" x14ac:dyDescent="0.35">
      <c r="B189" s="90" t="s">
        <v>144</v>
      </c>
      <c r="C189" s="90"/>
      <c r="D189" s="90"/>
      <c r="E189" s="90"/>
      <c r="F189" s="90"/>
      <c r="G189" s="90"/>
      <c r="H189" s="90"/>
      <c r="I189" s="90"/>
      <c r="J189" s="90"/>
      <c r="K189" s="90"/>
      <c r="L189" s="90"/>
      <c r="M189" s="90"/>
      <c r="N189" s="90"/>
      <c r="O189" s="90"/>
      <c r="P189" s="90"/>
      <c r="Q189" s="90"/>
      <c r="R189" s="90"/>
      <c r="S189" s="90"/>
      <c r="T189" s="357">
        <v>766.94518435999998</v>
      </c>
      <c r="U189" s="357">
        <v>663.64061744999992</v>
      </c>
      <c r="V189" s="357">
        <v>788.33915197999966</v>
      </c>
      <c r="W189" s="357">
        <v>807.25093162000007</v>
      </c>
      <c r="X189" s="357">
        <v>960.3190964800001</v>
      </c>
      <c r="Y189" s="360">
        <v>1046.2547362899998</v>
      </c>
      <c r="Z189" s="360">
        <f t="shared" si="77"/>
        <v>1095.2214276799639</v>
      </c>
      <c r="AA189" s="360"/>
      <c r="AB189" s="230"/>
      <c r="AC189" s="357">
        <v>264.26256387000012</v>
      </c>
      <c r="AD189" s="360">
        <v>527.8678710600002</v>
      </c>
      <c r="AE189" s="360">
        <v>788.86310435001258</v>
      </c>
      <c r="AF189" s="360">
        <v>1095.2214276799639</v>
      </c>
      <c r="AG189" s="360">
        <v>271.916802439994</v>
      </c>
      <c r="AH189" s="360">
        <v>549.81853993003278</v>
      </c>
      <c r="AI189" s="360"/>
      <c r="AJ189" s="360"/>
      <c r="AK189" s="230"/>
      <c r="AL189" s="384">
        <f t="shared" si="78"/>
        <v>264.26256387000012</v>
      </c>
      <c r="AM189" s="384">
        <f t="shared" si="79"/>
        <v>263.60530719000008</v>
      </c>
      <c r="AN189" s="384">
        <f t="shared" si="80"/>
        <v>260.99523329001238</v>
      </c>
      <c r="AO189" s="384">
        <f t="shared" si="81"/>
        <v>306.3583233299513</v>
      </c>
      <c r="AP189" s="384">
        <f t="shared" si="82"/>
        <v>271.916802439994</v>
      </c>
      <c r="AQ189" s="384">
        <f t="shared" si="83"/>
        <v>277.90173749003878</v>
      </c>
      <c r="AR189" s="384"/>
      <c r="AS189" s="384"/>
      <c r="AT189" s="230"/>
      <c r="AU189" s="230"/>
      <c r="AV189" s="230"/>
      <c r="AW189" s="230"/>
      <c r="AX189" s="230"/>
      <c r="AY189" s="230"/>
      <c r="AZ189" s="230"/>
      <c r="BA189"/>
    </row>
    <row r="190" spans="2:53" s="78" customFormat="1" ht="15" customHeight="1" x14ac:dyDescent="0.35">
      <c r="B190" s="90" t="s">
        <v>145</v>
      </c>
      <c r="C190" s="90"/>
      <c r="D190" s="90"/>
      <c r="E190" s="90"/>
      <c r="F190" s="90"/>
      <c r="G190" s="90"/>
      <c r="H190" s="90"/>
      <c r="I190" s="90"/>
      <c r="J190" s="90"/>
      <c r="K190" s="90"/>
      <c r="L190" s="90"/>
      <c r="M190" s="90"/>
      <c r="N190" s="90"/>
      <c r="O190" s="90"/>
      <c r="P190" s="90"/>
      <c r="Q190" s="90"/>
      <c r="R190" s="90"/>
      <c r="S190" s="90"/>
      <c r="T190" s="357">
        <v>185.31464266999998</v>
      </c>
      <c r="U190" s="357">
        <v>211.21137426999999</v>
      </c>
      <c r="V190" s="357">
        <v>247.09630837999998</v>
      </c>
      <c r="W190" s="357">
        <v>-97.449363030000001</v>
      </c>
      <c r="X190" s="357">
        <v>296.79930977000004</v>
      </c>
      <c r="Y190" s="360">
        <v>472.49785031000005</v>
      </c>
      <c r="Z190" s="360">
        <f t="shared" si="77"/>
        <v>-40.223043260220564</v>
      </c>
      <c r="AA190" s="360"/>
      <c r="AB190" s="230"/>
      <c r="AC190" s="357">
        <v>-315.25117340999998</v>
      </c>
      <c r="AD190" s="360">
        <v>-214.89633241000001</v>
      </c>
      <c r="AE190" s="360">
        <v>-156.68701660105143</v>
      </c>
      <c r="AF190" s="360">
        <v>-40.223043260220564</v>
      </c>
      <c r="AG190" s="360">
        <v>88.290890069996692</v>
      </c>
      <c r="AH190" s="360">
        <v>210.30731531941527</v>
      </c>
      <c r="AI190" s="360"/>
      <c r="AJ190" s="360"/>
      <c r="AK190" s="230"/>
      <c r="AL190" s="384">
        <f t="shared" si="78"/>
        <v>-315.25117340999998</v>
      </c>
      <c r="AM190" s="384">
        <f t="shared" si="79"/>
        <v>100.35484099999996</v>
      </c>
      <c r="AN190" s="384">
        <f t="shared" si="80"/>
        <v>58.209315808948588</v>
      </c>
      <c r="AO190" s="384">
        <f t="shared" si="81"/>
        <v>116.46397334083086</v>
      </c>
      <c r="AP190" s="384">
        <f t="shared" si="82"/>
        <v>88.290890069996692</v>
      </c>
      <c r="AQ190" s="384">
        <f t="shared" si="83"/>
        <v>122.01642524941857</v>
      </c>
      <c r="AR190" s="384"/>
      <c r="AS190" s="384"/>
      <c r="AT190" s="230"/>
      <c r="AU190" s="230"/>
      <c r="AV190" s="230"/>
      <c r="AW190" s="230"/>
      <c r="AX190" s="230"/>
      <c r="AY190" s="230"/>
      <c r="AZ190" s="230"/>
      <c r="BA190"/>
    </row>
    <row r="191" spans="2:53" s="78" customFormat="1" ht="15" customHeight="1" x14ac:dyDescent="0.35">
      <c r="B191" s="89" t="s">
        <v>146</v>
      </c>
      <c r="C191" s="89"/>
      <c r="D191" s="89"/>
      <c r="E191" s="89"/>
      <c r="F191" s="89"/>
      <c r="G191" s="89"/>
      <c r="H191" s="89"/>
      <c r="I191" s="89"/>
      <c r="J191" s="89"/>
      <c r="K191" s="89"/>
      <c r="L191" s="89"/>
      <c r="M191" s="89"/>
      <c r="N191" s="89"/>
      <c r="O191" s="89"/>
      <c r="P191" s="89"/>
      <c r="Q191" s="89"/>
      <c r="R191" s="89"/>
      <c r="S191" s="89"/>
      <c r="T191" s="356">
        <v>952.32243559999995</v>
      </c>
      <c r="U191" s="356">
        <v>874.85199171999989</v>
      </c>
      <c r="V191" s="356">
        <v>1035.4354603599995</v>
      </c>
      <c r="W191" s="356">
        <v>709.80156858999999</v>
      </c>
      <c r="X191" s="356">
        <v>1257.1184062500001</v>
      </c>
      <c r="Y191" s="382">
        <v>1518.7525865999999</v>
      </c>
      <c r="Z191" s="382">
        <f t="shared" si="77"/>
        <v>1054.9983844197432</v>
      </c>
      <c r="AA191" s="382"/>
      <c r="AB191" s="230"/>
      <c r="AC191" s="356">
        <v>-50.988609539999857</v>
      </c>
      <c r="AD191" s="382">
        <v>312.97153865000018</v>
      </c>
      <c r="AE191" s="382">
        <v>632.17608774896121</v>
      </c>
      <c r="AF191" s="382">
        <v>1054.9983844197432</v>
      </c>
      <c r="AG191" s="382">
        <v>360.20769250999069</v>
      </c>
      <c r="AH191" s="382">
        <v>760.12585524944802</v>
      </c>
      <c r="AI191" s="382"/>
      <c r="AJ191" s="382"/>
      <c r="AK191" s="230"/>
      <c r="AL191" s="356">
        <f t="shared" si="78"/>
        <v>-50.988609539999857</v>
      </c>
      <c r="AM191" s="356">
        <f t="shared" si="79"/>
        <v>363.96014819000004</v>
      </c>
      <c r="AN191" s="356">
        <f t="shared" si="80"/>
        <v>319.20454909896102</v>
      </c>
      <c r="AO191" s="356">
        <f t="shared" si="81"/>
        <v>422.82229667078195</v>
      </c>
      <c r="AP191" s="356">
        <f t="shared" si="82"/>
        <v>360.20769250999069</v>
      </c>
      <c r="AQ191" s="356">
        <f t="shared" si="83"/>
        <v>399.91816273945733</v>
      </c>
      <c r="AR191" s="356"/>
      <c r="AS191" s="356"/>
      <c r="AT191" s="230"/>
      <c r="AU191" s="230"/>
      <c r="AV191" s="230"/>
      <c r="AW191" s="230"/>
      <c r="AX191" s="230"/>
      <c r="AY191" s="230"/>
      <c r="AZ191" s="230"/>
      <c r="BA191"/>
    </row>
    <row r="192" spans="2:53" s="78" customFormat="1" ht="15" customHeight="1" x14ac:dyDescent="0.35">
      <c r="B192" s="85" t="s">
        <v>147</v>
      </c>
      <c r="C192" s="85"/>
      <c r="D192" s="85"/>
      <c r="E192" s="85"/>
      <c r="F192" s="85"/>
      <c r="G192" s="85"/>
      <c r="H192" s="85"/>
      <c r="I192" s="85"/>
      <c r="J192" s="85"/>
      <c r="K192" s="85"/>
      <c r="L192" s="85"/>
      <c r="M192" s="85"/>
      <c r="N192" s="85"/>
      <c r="O192" s="85"/>
      <c r="P192" s="85"/>
      <c r="Q192" s="85"/>
      <c r="R192" s="85"/>
      <c r="S192" s="85"/>
      <c r="T192" s="358">
        <v>0</v>
      </c>
      <c r="U192" s="358">
        <v>0</v>
      </c>
      <c r="V192" s="358">
        <v>0</v>
      </c>
      <c r="W192" s="358">
        <v>0</v>
      </c>
      <c r="X192" s="358"/>
      <c r="Y192" s="430"/>
      <c r="Z192" s="430">
        <f t="shared" si="77"/>
        <v>185.02947853728037</v>
      </c>
      <c r="AA192" s="430"/>
      <c r="AB192" s="230"/>
      <c r="AC192" s="358">
        <v>27.944538601613999</v>
      </c>
      <c r="AD192" s="358">
        <v>101.73396380804398</v>
      </c>
      <c r="AE192" s="430">
        <v>152.25736971757397</v>
      </c>
      <c r="AF192" s="430">
        <v>185.02947853728037</v>
      </c>
      <c r="AG192" s="430">
        <v>48.43898844698932</v>
      </c>
      <c r="AH192" s="430">
        <v>129.75679370599514</v>
      </c>
      <c r="AI192" s="430"/>
      <c r="AJ192" s="430"/>
      <c r="AK192" s="230"/>
      <c r="AL192" s="356">
        <f t="shared" si="78"/>
        <v>27.944538601613999</v>
      </c>
      <c r="AM192" s="356">
        <f t="shared" si="79"/>
        <v>73.789425206429982</v>
      </c>
      <c r="AN192" s="356">
        <f t="shared" si="80"/>
        <v>50.523405909529984</v>
      </c>
      <c r="AO192" s="356">
        <f t="shared" si="81"/>
        <v>32.772108819706403</v>
      </c>
      <c r="AP192" s="356">
        <f t="shared" si="82"/>
        <v>48.43898844698932</v>
      </c>
      <c r="AQ192" s="356">
        <f t="shared" si="83"/>
        <v>81.317805259005809</v>
      </c>
      <c r="AR192" s="356"/>
      <c r="AS192" s="356"/>
      <c r="AT192" s="230"/>
      <c r="AU192" s="230"/>
      <c r="AV192" s="230"/>
      <c r="AW192" s="230"/>
      <c r="AX192" s="230"/>
      <c r="AY192" s="230"/>
      <c r="AZ192" s="230"/>
      <c r="BA192"/>
    </row>
    <row r="193" spans="2:53" s="78" customFormat="1" ht="15" customHeight="1" x14ac:dyDescent="0.35">
      <c r="B193" s="77" t="s">
        <v>148</v>
      </c>
      <c r="C193" s="77"/>
      <c r="D193" s="77"/>
      <c r="E193" s="77"/>
      <c r="F193" s="77"/>
      <c r="G193" s="77"/>
      <c r="H193" s="77"/>
      <c r="I193" s="77"/>
      <c r="J193" s="77"/>
      <c r="K193" s="77"/>
      <c r="L193" s="77"/>
      <c r="M193" s="77"/>
      <c r="N193" s="77"/>
      <c r="O193" s="77"/>
      <c r="P193" s="77"/>
      <c r="Q193" s="77"/>
      <c r="R193" s="77"/>
      <c r="S193" s="77"/>
      <c r="T193" s="356">
        <v>917.18142923000005</v>
      </c>
      <c r="U193" s="356">
        <v>1623.6169303500005</v>
      </c>
      <c r="V193" s="356">
        <v>1589.2245009099993</v>
      </c>
      <c r="W193" s="356">
        <v>2752.9283797400035</v>
      </c>
      <c r="X193" s="356">
        <v>3344.093754459996</v>
      </c>
      <c r="Y193" s="382">
        <v>3353.1206496200002</v>
      </c>
      <c r="Z193" s="382">
        <f t="shared" si="77"/>
        <v>4256.0871399875514</v>
      </c>
      <c r="AA193" s="382"/>
      <c r="AB193" s="230"/>
      <c r="AC193" s="356">
        <v>1342.919985961611</v>
      </c>
      <c r="AD193" s="356">
        <v>2169.4079500380426</v>
      </c>
      <c r="AE193" s="382">
        <v>3445.7637622686125</v>
      </c>
      <c r="AF193" s="382">
        <v>4256.0871399875514</v>
      </c>
      <c r="AG193" s="382">
        <v>1066.9774055669986</v>
      </c>
      <c r="AH193" s="382">
        <v>1908.2240502965433</v>
      </c>
      <c r="AI193" s="382"/>
      <c r="AJ193" s="382"/>
      <c r="AK193" s="230"/>
      <c r="AL193" s="356">
        <f t="shared" si="78"/>
        <v>1342.919985961611</v>
      </c>
      <c r="AM193" s="356">
        <f t="shared" si="79"/>
        <v>826.48796407643158</v>
      </c>
      <c r="AN193" s="356">
        <f t="shared" si="80"/>
        <v>1276.3558122305699</v>
      </c>
      <c r="AO193" s="356">
        <f t="shared" si="81"/>
        <v>810.3233777189389</v>
      </c>
      <c r="AP193" s="356">
        <f t="shared" si="82"/>
        <v>1066.9774055669986</v>
      </c>
      <c r="AQ193" s="356">
        <f t="shared" si="83"/>
        <v>841.24664472954464</v>
      </c>
      <c r="AR193" s="356"/>
      <c r="AS193" s="356"/>
      <c r="AT193" s="230"/>
      <c r="AU193" s="230"/>
      <c r="AV193" s="230"/>
      <c r="AW193" s="230"/>
      <c r="AX193" s="230"/>
      <c r="AY193" s="230"/>
      <c r="AZ193" s="230"/>
      <c r="BA193"/>
    </row>
    <row r="194" spans="2:53" s="78" customFormat="1" ht="15" customHeight="1" x14ac:dyDescent="0.35">
      <c r="B194" s="109" t="s">
        <v>119</v>
      </c>
      <c r="C194" s="109"/>
      <c r="D194" s="109"/>
      <c r="E194" s="109"/>
      <c r="F194" s="109"/>
      <c r="G194" s="109"/>
      <c r="H194" s="109"/>
      <c r="I194" s="109"/>
      <c r="J194" s="109"/>
      <c r="K194" s="109"/>
      <c r="L194" s="109"/>
      <c r="M194" s="109"/>
      <c r="N194" s="109"/>
      <c r="O194" s="109"/>
      <c r="P194" s="109"/>
      <c r="Q194" s="109"/>
      <c r="R194" s="109"/>
      <c r="S194" s="109"/>
      <c r="T194" s="384">
        <v>886.96392712999955</v>
      </c>
      <c r="U194" s="384">
        <v>1392.6288562600002</v>
      </c>
      <c r="V194" s="384">
        <v>1218.6247817799986</v>
      </c>
      <c r="W194" s="384">
        <v>1768.329731380001</v>
      </c>
      <c r="X194" s="384">
        <v>2373.7723656200019</v>
      </c>
      <c r="Y194" s="385">
        <v>2360.4156858699967</v>
      </c>
      <c r="Z194" s="385">
        <f t="shared" si="77"/>
        <v>2833.1264064872767</v>
      </c>
      <c r="AA194" s="385"/>
      <c r="AB194" s="230"/>
      <c r="AC194" s="384">
        <v>735.19329049999942</v>
      </c>
      <c r="AD194" s="384">
        <v>1361.367397550001</v>
      </c>
      <c r="AE194" s="385">
        <v>2195.3958836675733</v>
      </c>
      <c r="AF194" s="385">
        <v>2833.1264064872767</v>
      </c>
      <c r="AG194" s="385">
        <v>868.5081667369991</v>
      </c>
      <c r="AH194" s="385">
        <v>1544.0936271059684</v>
      </c>
      <c r="AI194" s="385"/>
      <c r="AJ194" s="385"/>
      <c r="AK194" s="230"/>
      <c r="AL194" s="384">
        <f t="shared" si="78"/>
        <v>735.19329049999942</v>
      </c>
      <c r="AM194" s="384">
        <f t="shared" si="79"/>
        <v>626.17410705000157</v>
      </c>
      <c r="AN194" s="384">
        <f t="shared" si="80"/>
        <v>834.02848611757236</v>
      </c>
      <c r="AO194" s="384">
        <f t="shared" si="81"/>
        <v>637.73052281970331</v>
      </c>
      <c r="AP194" s="384">
        <f t="shared" si="82"/>
        <v>868.5081667369991</v>
      </c>
      <c r="AQ194" s="384">
        <f t="shared" si="83"/>
        <v>675.58546036896928</v>
      </c>
      <c r="AR194" s="384"/>
      <c r="AS194" s="384"/>
      <c r="AT194" s="230"/>
      <c r="AU194" s="230"/>
      <c r="AV194" s="230"/>
      <c r="AW194" s="230"/>
      <c r="AX194" s="230"/>
      <c r="AY194" s="230"/>
      <c r="AZ194" s="230"/>
      <c r="BA194"/>
    </row>
    <row r="195" spans="2:53" s="78" customFormat="1" ht="15" customHeight="1" x14ac:dyDescent="0.35">
      <c r="B195" s="217" t="s">
        <v>126</v>
      </c>
      <c r="C195" s="91"/>
      <c r="D195" s="91"/>
      <c r="E195" s="91"/>
      <c r="F195" s="91"/>
      <c r="G195" s="91"/>
      <c r="H195" s="91"/>
      <c r="I195" s="91"/>
      <c r="J195" s="91"/>
      <c r="K195" s="91"/>
      <c r="L195" s="91"/>
      <c r="M195" s="91"/>
      <c r="N195" s="91"/>
      <c r="O195" s="91"/>
      <c r="P195" s="91"/>
      <c r="Q195" s="91"/>
      <c r="R195" s="91"/>
      <c r="S195" s="91"/>
      <c r="T195" s="357">
        <v>460.18352926999967</v>
      </c>
      <c r="U195" s="357">
        <v>633.76424679000081</v>
      </c>
      <c r="V195" s="357">
        <v>639.61768847999997</v>
      </c>
      <c r="W195" s="357">
        <v>882.27439184999969</v>
      </c>
      <c r="X195" s="357">
        <v>1189.5722069800006</v>
      </c>
      <c r="Y195" s="360">
        <v>1256.3614025999975</v>
      </c>
      <c r="Z195" s="360">
        <f t="shared" si="77"/>
        <v>1459.4749037599765</v>
      </c>
      <c r="AA195" s="360"/>
      <c r="AB195" s="230"/>
      <c r="AC195" s="357">
        <v>387.39174488000003</v>
      </c>
      <c r="AD195" s="357">
        <v>736.54922150000073</v>
      </c>
      <c r="AE195" s="360">
        <v>1113.6046250100169</v>
      </c>
      <c r="AF195" s="360">
        <v>1459.4749037599765</v>
      </c>
      <c r="AG195" s="360">
        <v>452.66006591003293</v>
      </c>
      <c r="AH195" s="360">
        <v>804.26444643998866</v>
      </c>
      <c r="AI195" s="360"/>
      <c r="AJ195" s="360"/>
      <c r="AK195" s="230"/>
      <c r="AL195" s="384">
        <f t="shared" si="78"/>
        <v>387.39174488000003</v>
      </c>
      <c r="AM195" s="384">
        <f t="shared" si="79"/>
        <v>349.15747662000069</v>
      </c>
      <c r="AN195" s="384">
        <f t="shared" si="80"/>
        <v>377.05540351001616</v>
      </c>
      <c r="AO195" s="384">
        <f t="shared" si="81"/>
        <v>345.87027874995965</v>
      </c>
      <c r="AP195" s="384">
        <f t="shared" si="82"/>
        <v>452.66006591003293</v>
      </c>
      <c r="AQ195" s="384">
        <f t="shared" si="83"/>
        <v>351.60438052995573</v>
      </c>
      <c r="AR195" s="384"/>
      <c r="AS195" s="384"/>
      <c r="AT195" s="230"/>
      <c r="AU195" s="230"/>
      <c r="AV195" s="230"/>
      <c r="AW195" s="230"/>
      <c r="AX195" s="230"/>
      <c r="AY195" s="230"/>
      <c r="AZ195" s="230"/>
      <c r="BA195"/>
    </row>
    <row r="196" spans="2:53" s="78" customFormat="1" ht="15" customHeight="1" x14ac:dyDescent="0.35">
      <c r="B196" s="217" t="s">
        <v>129</v>
      </c>
      <c r="C196" s="91"/>
      <c r="D196" s="91"/>
      <c r="E196" s="91"/>
      <c r="F196" s="91"/>
      <c r="G196" s="91"/>
      <c r="H196" s="91"/>
      <c r="I196" s="91"/>
      <c r="J196" s="91"/>
      <c r="K196" s="91"/>
      <c r="L196" s="91"/>
      <c r="M196" s="91"/>
      <c r="N196" s="91"/>
      <c r="O196" s="91"/>
      <c r="P196" s="91"/>
      <c r="Q196" s="91"/>
      <c r="R196" s="91"/>
      <c r="S196" s="91"/>
      <c r="T196" s="357">
        <v>426.78039785999994</v>
      </c>
      <c r="U196" s="357">
        <v>758.86460946999932</v>
      </c>
      <c r="V196" s="357">
        <v>579.00709329999972</v>
      </c>
      <c r="W196" s="357">
        <v>886.05533953000042</v>
      </c>
      <c r="X196" s="357">
        <v>1184.2001586399992</v>
      </c>
      <c r="Y196" s="360">
        <v>1104.054283270001</v>
      </c>
      <c r="Z196" s="360">
        <f t="shared" si="77"/>
        <v>1188.6220241900194</v>
      </c>
      <c r="AA196" s="360"/>
      <c r="AB196" s="230"/>
      <c r="AC196" s="357">
        <v>347.80154561999944</v>
      </c>
      <c r="AD196" s="357">
        <v>624.81817605000015</v>
      </c>
      <c r="AE196" s="360">
        <v>929.5338889399826</v>
      </c>
      <c r="AF196" s="360">
        <v>1188.6220241900194</v>
      </c>
      <c r="AG196" s="360">
        <v>367.40911237997682</v>
      </c>
      <c r="AH196" s="360">
        <v>610.07238695998433</v>
      </c>
      <c r="AI196" s="360"/>
      <c r="AJ196" s="360"/>
      <c r="AK196" s="230"/>
      <c r="AL196" s="384">
        <f t="shared" si="78"/>
        <v>347.80154561999944</v>
      </c>
      <c r="AM196" s="384">
        <f t="shared" si="79"/>
        <v>277.0166304300007</v>
      </c>
      <c r="AN196" s="384">
        <f t="shared" si="80"/>
        <v>304.71571288998246</v>
      </c>
      <c r="AO196" s="384">
        <f t="shared" si="81"/>
        <v>259.08813525003677</v>
      </c>
      <c r="AP196" s="384">
        <f t="shared" si="82"/>
        <v>367.40911237997682</v>
      </c>
      <c r="AQ196" s="384">
        <f t="shared" si="83"/>
        <v>242.66327458000751</v>
      </c>
      <c r="AR196" s="384"/>
      <c r="AS196" s="384"/>
      <c r="AT196" s="230"/>
      <c r="AU196" s="230"/>
      <c r="AV196" s="230"/>
      <c r="AW196" s="230"/>
      <c r="AX196" s="230"/>
      <c r="AY196" s="230"/>
      <c r="AZ196" s="230"/>
      <c r="BA196"/>
    </row>
    <row r="197" spans="2:53" s="78" customFormat="1" ht="15" customHeight="1" x14ac:dyDescent="0.35">
      <c r="B197" s="109" t="s">
        <v>112</v>
      </c>
      <c r="C197" s="109"/>
      <c r="D197" s="109"/>
      <c r="E197" s="109"/>
      <c r="F197" s="109"/>
      <c r="G197" s="109"/>
      <c r="H197" s="109"/>
      <c r="I197" s="109"/>
      <c r="J197" s="109"/>
      <c r="K197" s="109"/>
      <c r="L197" s="109"/>
      <c r="M197" s="109"/>
      <c r="N197" s="109"/>
      <c r="O197" s="109"/>
      <c r="P197" s="109"/>
      <c r="Q197" s="109"/>
      <c r="R197" s="109"/>
      <c r="S197" s="109"/>
      <c r="T197" s="384">
        <f>T260</f>
        <v>30.217502099999983</v>
      </c>
      <c r="U197" s="384">
        <f>U260</f>
        <v>230.98807409000005</v>
      </c>
      <c r="V197" s="384">
        <f>V260</f>
        <v>370.59971913000038</v>
      </c>
      <c r="W197" s="384">
        <f>W260</f>
        <v>984.59864835999952</v>
      </c>
      <c r="X197" s="384">
        <f t="shared" ref="X197:Y197" si="86">X260</f>
        <v>970.32138884000051</v>
      </c>
      <c r="Y197" s="385">
        <f t="shared" si="86"/>
        <v>992.70496375000016</v>
      </c>
      <c r="Z197" s="385">
        <f t="shared" si="77"/>
        <v>1422.9607334802615</v>
      </c>
      <c r="AA197" s="385"/>
      <c r="AB197" s="230"/>
      <c r="AC197" s="384">
        <f t="shared" ref="AC197:AD197" si="87">AC260</f>
        <v>579.78215685999999</v>
      </c>
      <c r="AD197" s="384">
        <f t="shared" si="87"/>
        <v>706.30758867999998</v>
      </c>
      <c r="AE197" s="385">
        <f>AE260</f>
        <v>1250.3678786010396</v>
      </c>
      <c r="AF197" s="385">
        <f>AF260</f>
        <v>1422.9607334802615</v>
      </c>
      <c r="AG197" s="385">
        <f>AG260</f>
        <v>198.46923883000579</v>
      </c>
      <c r="AH197" s="385">
        <f>AH260</f>
        <v>364.13042319058133</v>
      </c>
      <c r="AI197" s="385"/>
      <c r="AJ197" s="385"/>
      <c r="AK197" s="230"/>
      <c r="AL197" s="384">
        <f t="shared" si="78"/>
        <v>579.78215685999999</v>
      </c>
      <c r="AM197" s="384">
        <f t="shared" si="79"/>
        <v>126.52543181999999</v>
      </c>
      <c r="AN197" s="384">
        <f t="shared" si="80"/>
        <v>544.06028992103961</v>
      </c>
      <c r="AO197" s="384">
        <f t="shared" si="81"/>
        <v>172.59285487922193</v>
      </c>
      <c r="AP197" s="384">
        <f t="shared" si="82"/>
        <v>198.46923883000579</v>
      </c>
      <c r="AQ197" s="384">
        <f t="shared" si="83"/>
        <v>165.66118436057553</v>
      </c>
      <c r="AR197" s="384"/>
      <c r="AS197" s="384"/>
      <c r="AT197" s="230"/>
      <c r="AU197" s="230"/>
      <c r="AV197" s="230"/>
      <c r="AW197" s="230"/>
      <c r="AX197" s="230"/>
      <c r="AY197" s="230"/>
      <c r="AZ197" s="230"/>
      <c r="BA197"/>
    </row>
    <row r="198" spans="2:53" s="78" customFormat="1" ht="15" customHeight="1" x14ac:dyDescent="0.35">
      <c r="B198" s="83" t="s">
        <v>149</v>
      </c>
      <c r="C198" s="83"/>
      <c r="D198" s="83"/>
      <c r="E198" s="83"/>
      <c r="F198" s="83"/>
      <c r="G198" s="83"/>
      <c r="H198" s="83"/>
      <c r="I198" s="83"/>
      <c r="J198" s="83"/>
      <c r="K198" s="83"/>
      <c r="L198" s="83"/>
      <c r="M198" s="83"/>
      <c r="N198" s="83"/>
      <c r="O198" s="83"/>
      <c r="P198" s="83"/>
      <c r="Q198" s="83"/>
      <c r="R198" s="83"/>
      <c r="S198" s="83"/>
      <c r="T198" s="357">
        <v>255.68366648999995</v>
      </c>
      <c r="U198" s="357">
        <v>282.28774637000004</v>
      </c>
      <c r="V198" s="357">
        <v>303.78251881000006</v>
      </c>
      <c r="W198" s="357">
        <v>310.64421715000003</v>
      </c>
      <c r="X198" s="357">
        <v>403.6059651700001</v>
      </c>
      <c r="Y198" s="360">
        <v>485.15657303000006</v>
      </c>
      <c r="Z198" s="360">
        <f t="shared" si="77"/>
        <v>700.08133409393565</v>
      </c>
      <c r="AA198" s="360"/>
      <c r="AB198" s="230"/>
      <c r="AC198" s="357">
        <v>124.67354571999998</v>
      </c>
      <c r="AD198" s="360">
        <v>269.27072155999997</v>
      </c>
      <c r="AE198" s="360">
        <v>503.27501758084509</v>
      </c>
      <c r="AF198" s="360">
        <v>700.08133409393565</v>
      </c>
      <c r="AG198" s="360">
        <v>249.70426106295227</v>
      </c>
      <c r="AH198" s="360">
        <v>422.15153646924142</v>
      </c>
      <c r="AI198" s="360"/>
      <c r="AJ198" s="360"/>
      <c r="AK198" s="230"/>
      <c r="AL198" s="384">
        <f t="shared" si="78"/>
        <v>124.67354571999998</v>
      </c>
      <c r="AM198" s="384">
        <f t="shared" si="79"/>
        <v>144.59717583999998</v>
      </c>
      <c r="AN198" s="384">
        <f t="shared" si="80"/>
        <v>234.00429602084512</v>
      </c>
      <c r="AO198" s="384">
        <f t="shared" si="81"/>
        <v>196.80631651309056</v>
      </c>
      <c r="AP198" s="384">
        <f t="shared" si="82"/>
        <v>249.70426106295227</v>
      </c>
      <c r="AQ198" s="384">
        <f t="shared" si="83"/>
        <v>172.44727540628915</v>
      </c>
      <c r="AR198" s="384"/>
      <c r="AS198" s="384"/>
      <c r="AT198" s="230"/>
      <c r="AU198" s="230"/>
      <c r="AV198" s="230"/>
      <c r="AW198" s="230"/>
      <c r="AX198" s="230"/>
      <c r="AY198" s="230"/>
      <c r="AZ198" s="230"/>
      <c r="BA198"/>
    </row>
    <row r="199" spans="2:53" s="78" customFormat="1" ht="15" customHeight="1" x14ac:dyDescent="0.35">
      <c r="B199" s="77" t="s">
        <v>150</v>
      </c>
      <c r="C199" s="77"/>
      <c r="D199" s="77"/>
      <c r="E199" s="77"/>
      <c r="F199" s="77"/>
      <c r="G199" s="77"/>
      <c r="H199" s="77"/>
      <c r="I199" s="77"/>
      <c r="J199" s="77"/>
      <c r="K199" s="77"/>
      <c r="L199" s="77"/>
      <c r="M199" s="77"/>
      <c r="N199" s="77"/>
      <c r="O199" s="77"/>
      <c r="P199" s="77"/>
      <c r="Q199" s="77"/>
      <c r="R199" s="77"/>
      <c r="S199" s="77"/>
      <c r="T199" s="356">
        <v>661.49776273999953</v>
      </c>
      <c r="U199" s="356">
        <v>1341.3291839800004</v>
      </c>
      <c r="V199" s="356">
        <v>1285.441982099999</v>
      </c>
      <c r="W199" s="356">
        <v>2442.2841625900037</v>
      </c>
      <c r="X199" s="356">
        <v>2940.487789289999</v>
      </c>
      <c r="Y199" s="382">
        <v>2867.9640765899976</v>
      </c>
      <c r="Z199" s="382">
        <f t="shared" si="77"/>
        <v>3556.0058058936152</v>
      </c>
      <c r="AA199" s="382"/>
      <c r="AB199" s="230"/>
      <c r="AC199" s="356">
        <v>1218.246440241611</v>
      </c>
      <c r="AD199" s="382">
        <v>1900.1372284780427</v>
      </c>
      <c r="AE199" s="382">
        <v>2942.4887446877683</v>
      </c>
      <c r="AF199" s="382">
        <v>3556.0058058936152</v>
      </c>
      <c r="AG199" s="382">
        <v>817.2731445040456</v>
      </c>
      <c r="AH199" s="382">
        <v>1486.0725138273017</v>
      </c>
      <c r="AI199" s="382"/>
      <c r="AJ199" s="382"/>
      <c r="AK199" s="230"/>
      <c r="AL199" s="356">
        <f t="shared" si="78"/>
        <v>1218.246440241611</v>
      </c>
      <c r="AM199" s="356">
        <f t="shared" si="79"/>
        <v>681.89078823643172</v>
      </c>
      <c r="AN199" s="356">
        <f t="shared" si="80"/>
        <v>1042.3515162097256</v>
      </c>
      <c r="AO199" s="356">
        <f t="shared" si="81"/>
        <v>613.51706120584686</v>
      </c>
      <c r="AP199" s="356">
        <f t="shared" si="82"/>
        <v>817.2731445040456</v>
      </c>
      <c r="AQ199" s="356">
        <f t="shared" si="83"/>
        <v>668.79936932325609</v>
      </c>
      <c r="AR199" s="356"/>
      <c r="AS199" s="356"/>
      <c r="AT199" s="230"/>
      <c r="AU199" s="230"/>
      <c r="AV199" s="230"/>
      <c r="AW199" s="230"/>
      <c r="AX199" s="230"/>
      <c r="AY199" s="230"/>
      <c r="AZ199" s="230"/>
      <c r="BA199"/>
    </row>
    <row r="200" spans="2:53" s="78" customFormat="1" ht="15" customHeight="1" x14ac:dyDescent="0.35">
      <c r="B200" s="77"/>
      <c r="C200" s="77"/>
      <c r="D200" s="77"/>
      <c r="E200" s="77"/>
      <c r="F200" s="77"/>
      <c r="G200" s="77"/>
      <c r="H200" s="77"/>
      <c r="I200" s="77"/>
      <c r="J200" s="77"/>
      <c r="K200" s="77"/>
      <c r="L200" s="77"/>
      <c r="M200" s="77"/>
      <c r="N200" s="77"/>
      <c r="O200" s="77"/>
      <c r="P200" s="77"/>
      <c r="Q200" s="77"/>
      <c r="R200" s="77"/>
      <c r="S200" s="77"/>
      <c r="T200" s="356"/>
      <c r="U200" s="356"/>
      <c r="V200" s="356"/>
      <c r="W200" s="355"/>
      <c r="X200" s="355"/>
      <c r="Y200" s="356"/>
      <c r="Z200" s="356"/>
      <c r="AA200" s="356"/>
      <c r="AB200" s="230"/>
      <c r="AC200" s="356"/>
      <c r="AD200" s="356"/>
      <c r="AE200" s="356"/>
      <c r="AF200" s="356"/>
      <c r="AG200" s="356"/>
      <c r="AH200" s="356"/>
      <c r="AI200" s="356"/>
      <c r="AJ200" s="382"/>
      <c r="AK200" s="230"/>
      <c r="AL200" s="356"/>
      <c r="AM200" s="355"/>
      <c r="AN200" s="355"/>
      <c r="AO200" s="355"/>
      <c r="AP200" s="355"/>
      <c r="AQ200" s="355"/>
      <c r="AR200" s="355"/>
      <c r="AS200" s="355"/>
      <c r="AT200" s="230"/>
      <c r="AU200" s="230"/>
      <c r="AV200" s="230"/>
      <c r="AW200" s="230"/>
      <c r="AX200" s="230"/>
      <c r="AY200" s="230"/>
      <c r="AZ200" s="230"/>
      <c r="BA200"/>
    </row>
    <row r="201" spans="2:53" s="78" customFormat="1" ht="15" customHeight="1" x14ac:dyDescent="0.35">
      <c r="B201" s="162" t="s">
        <v>133</v>
      </c>
      <c r="C201" s="170"/>
      <c r="D201" s="170"/>
      <c r="E201" s="170"/>
      <c r="F201" s="170"/>
      <c r="G201" s="170"/>
      <c r="H201" s="170"/>
      <c r="I201" s="170"/>
      <c r="J201" s="170"/>
      <c r="K201" s="170"/>
      <c r="L201" s="170"/>
      <c r="M201" s="170"/>
      <c r="N201" s="170"/>
      <c r="O201" s="170"/>
      <c r="P201" s="170"/>
      <c r="Q201" s="170"/>
      <c r="R201" s="170"/>
      <c r="S201" s="170"/>
      <c r="T201" s="235">
        <v>2018</v>
      </c>
      <c r="U201" s="235">
        <v>2019</v>
      </c>
      <c r="V201" s="235">
        <v>2020</v>
      </c>
      <c r="W201" s="235">
        <v>2021</v>
      </c>
      <c r="X201" s="235">
        <v>2022</v>
      </c>
      <c r="Y201" s="235">
        <v>2023</v>
      </c>
      <c r="Z201" s="238">
        <v>2024</v>
      </c>
      <c r="AA201" s="237">
        <v>2025</v>
      </c>
      <c r="AB201" s="230"/>
      <c r="AC201" s="238" t="s">
        <v>3</v>
      </c>
      <c r="AD201" s="238" t="s">
        <v>4</v>
      </c>
      <c r="AE201" s="238" t="s">
        <v>5</v>
      </c>
      <c r="AF201" s="238">
        <v>2024</v>
      </c>
      <c r="AG201" s="239" t="s">
        <v>282</v>
      </c>
      <c r="AH201" s="239" t="s">
        <v>283</v>
      </c>
      <c r="AI201" s="239" t="s">
        <v>284</v>
      </c>
      <c r="AJ201" s="239">
        <v>2025</v>
      </c>
      <c r="AK201" s="230"/>
      <c r="AL201" s="238" t="s">
        <v>3</v>
      </c>
      <c r="AM201" s="238" t="s">
        <v>17</v>
      </c>
      <c r="AN201" s="238" t="s">
        <v>18</v>
      </c>
      <c r="AO201" s="238" t="s">
        <v>19</v>
      </c>
      <c r="AP201" s="239" t="s">
        <v>282</v>
      </c>
      <c r="AQ201" s="239" t="s">
        <v>285</v>
      </c>
      <c r="AR201" s="239" t="s">
        <v>286</v>
      </c>
      <c r="AS201" s="239" t="s">
        <v>287</v>
      </c>
      <c r="AT201" s="230"/>
      <c r="AU201" s="230"/>
      <c r="AV201" s="230"/>
      <c r="AW201" s="230"/>
      <c r="AX201" s="230"/>
      <c r="AY201" s="230"/>
      <c r="AZ201" s="230"/>
      <c r="BA201"/>
    </row>
    <row r="202" spans="2:53" s="78" customFormat="1" ht="15" customHeight="1" x14ac:dyDescent="0.35">
      <c r="B202" s="89" t="s">
        <v>143</v>
      </c>
      <c r="C202" s="89"/>
      <c r="D202" s="89"/>
      <c r="E202" s="89"/>
      <c r="F202" s="89"/>
      <c r="G202" s="89"/>
      <c r="H202" s="89"/>
      <c r="I202" s="89"/>
      <c r="J202" s="89"/>
      <c r="K202" s="89"/>
      <c r="L202" s="89"/>
      <c r="M202" s="89"/>
      <c r="N202" s="89"/>
      <c r="O202" s="89"/>
      <c r="P202" s="89"/>
      <c r="Q202" s="89"/>
      <c r="R202" s="89"/>
      <c r="S202" s="89"/>
      <c r="T202" s="356">
        <v>434.46997201355873</v>
      </c>
      <c r="U202" s="356">
        <v>566.68493635910374</v>
      </c>
      <c r="V202" s="356">
        <v>445.69499835799922</v>
      </c>
      <c r="W202" s="356">
        <v>542.92719822999959</v>
      </c>
      <c r="X202" s="356">
        <v>845.8259852931169</v>
      </c>
      <c r="Y202" s="382">
        <v>902.03020143458355</v>
      </c>
      <c r="Z202" s="382">
        <f t="shared" ref="Z202:Z213" si="88">AF202</f>
        <v>879.51392303358659</v>
      </c>
      <c r="AA202" s="382"/>
      <c r="AB202" s="259"/>
      <c r="AC202" s="356">
        <v>235.15041091845799</v>
      </c>
      <c r="AD202" s="382">
        <v>433.45907361450327</v>
      </c>
      <c r="AE202" s="382">
        <v>688.98432412647207</v>
      </c>
      <c r="AF202" s="382">
        <v>879.51392303358659</v>
      </c>
      <c r="AG202" s="382">
        <v>223.65119652227401</v>
      </c>
      <c r="AH202" s="382">
        <v>403.50883432425206</v>
      </c>
      <c r="AI202" s="382"/>
      <c r="AJ202" s="382"/>
      <c r="AK202" s="356"/>
      <c r="AL202" s="356">
        <f t="shared" ref="AL202:AL213" si="89">AC202</f>
        <v>235.15041091845799</v>
      </c>
      <c r="AM202" s="356">
        <f t="shared" ref="AM202:AM213" si="90">AD202-AC202</f>
        <v>198.30866269604527</v>
      </c>
      <c r="AN202" s="356">
        <f t="shared" ref="AN202:AN213" si="91">AE202-AD202</f>
        <v>255.52525051196881</v>
      </c>
      <c r="AO202" s="356">
        <f t="shared" ref="AO202:AO213" si="92">AF202-AE202</f>
        <v>190.52959890711452</v>
      </c>
      <c r="AP202" s="356">
        <f t="shared" ref="AP202:AP213" si="93">AG202</f>
        <v>223.65119652227401</v>
      </c>
      <c r="AQ202" s="356">
        <f>AH202-AG202</f>
        <v>179.85763780197806</v>
      </c>
      <c r="AR202" s="356"/>
      <c r="AS202" s="356"/>
      <c r="AT202" s="230"/>
      <c r="AU202" s="230"/>
      <c r="AV202" s="230"/>
      <c r="AW202" s="230"/>
      <c r="AX202" s="230"/>
      <c r="AY202" s="230"/>
      <c r="AZ202" s="230"/>
      <c r="BA202"/>
    </row>
    <row r="203" spans="2:53" s="78" customFormat="1" ht="15" customHeight="1" x14ac:dyDescent="0.35">
      <c r="B203" s="109" t="s">
        <v>119</v>
      </c>
      <c r="C203" s="109"/>
      <c r="D203" s="109"/>
      <c r="E203" s="109"/>
      <c r="F203" s="109"/>
      <c r="G203" s="109"/>
      <c r="H203" s="109"/>
      <c r="I203" s="109"/>
      <c r="J203" s="109"/>
      <c r="K203" s="109"/>
      <c r="L203" s="109"/>
      <c r="M203" s="109"/>
      <c r="N203" s="109"/>
      <c r="O203" s="109"/>
      <c r="P203" s="109"/>
      <c r="Q203" s="109"/>
      <c r="R203" s="109"/>
      <c r="S203" s="109"/>
      <c r="T203" s="385">
        <v>425.83611525744249</v>
      </c>
      <c r="U203" s="385">
        <v>510.92558404976609</v>
      </c>
      <c r="V203" s="357">
        <v>379.38402424094784</v>
      </c>
      <c r="W203" s="357">
        <v>434.2391032419996</v>
      </c>
      <c r="X203" s="357">
        <v>648.05120114987585</v>
      </c>
      <c r="Y203" s="360">
        <v>669.27759671386764</v>
      </c>
      <c r="Z203" s="360">
        <f t="shared" si="88"/>
        <v>677.9859542081258</v>
      </c>
      <c r="AA203" s="360"/>
      <c r="AB203" s="259"/>
      <c r="AC203" s="357">
        <v>192.408355868505</v>
      </c>
      <c r="AD203" s="360">
        <v>359.654914693661</v>
      </c>
      <c r="AE203" s="360">
        <v>520.51805339867155</v>
      </c>
      <c r="AF203" s="360">
        <v>677.9859542081258</v>
      </c>
      <c r="AG203" s="360">
        <v>186.68923511156191</v>
      </c>
      <c r="AH203" s="360">
        <v>334.09855500338102</v>
      </c>
      <c r="AI203" s="360"/>
      <c r="AJ203" s="360"/>
      <c r="AK203" s="357"/>
      <c r="AL203" s="384">
        <f t="shared" si="89"/>
        <v>192.408355868505</v>
      </c>
      <c r="AM203" s="384">
        <f t="shared" si="90"/>
        <v>167.246558825156</v>
      </c>
      <c r="AN203" s="384">
        <f t="shared" si="91"/>
        <v>160.86313870501056</v>
      </c>
      <c r="AO203" s="384">
        <f t="shared" si="92"/>
        <v>157.46790080945425</v>
      </c>
      <c r="AP203" s="384">
        <f t="shared" si="93"/>
        <v>186.68923511156191</v>
      </c>
      <c r="AQ203" s="384">
        <f t="shared" ref="AQ203:AQ213" si="94">AH203-AG203</f>
        <v>147.40931989181911</v>
      </c>
      <c r="AR203" s="384"/>
      <c r="AS203" s="384"/>
      <c r="AT203" s="230"/>
      <c r="AU203" s="230"/>
      <c r="AV203" s="230"/>
      <c r="AW203" s="230"/>
      <c r="AX203" s="230"/>
      <c r="AY203" s="230"/>
      <c r="AZ203" s="230"/>
      <c r="BA203"/>
    </row>
    <row r="204" spans="2:53" s="78" customFormat="1" ht="15" customHeight="1" x14ac:dyDescent="0.35">
      <c r="B204" s="109" t="s">
        <v>112</v>
      </c>
      <c r="C204" s="109"/>
      <c r="D204" s="109"/>
      <c r="E204" s="109"/>
      <c r="F204" s="109"/>
      <c r="G204" s="109"/>
      <c r="H204" s="109"/>
      <c r="I204" s="109"/>
      <c r="J204" s="109"/>
      <c r="K204" s="109"/>
      <c r="L204" s="109"/>
      <c r="M204" s="109"/>
      <c r="N204" s="109"/>
      <c r="O204" s="109"/>
      <c r="P204" s="109"/>
      <c r="Q204" s="109"/>
      <c r="R204" s="109"/>
      <c r="S204" s="109"/>
      <c r="T204" s="385">
        <v>8.6338330831438661</v>
      </c>
      <c r="U204" s="385">
        <v>55.759352309337558</v>
      </c>
      <c r="V204" s="357">
        <v>66.518680622334273</v>
      </c>
      <c r="W204" s="357">
        <v>108.68809498799996</v>
      </c>
      <c r="X204" s="357">
        <v>197.77478414324705</v>
      </c>
      <c r="Y204" s="360">
        <v>232.75260472071096</v>
      </c>
      <c r="Z204" s="360">
        <f t="shared" si="88"/>
        <v>201.52796882375199</v>
      </c>
      <c r="AA204" s="360"/>
      <c r="AB204" s="230"/>
      <c r="AC204" s="357">
        <v>42.742055048095018</v>
      </c>
      <c r="AD204" s="360">
        <v>73.804158924484</v>
      </c>
      <c r="AE204" s="360">
        <v>168.466270729558</v>
      </c>
      <c r="AF204" s="360">
        <v>201.52796882375199</v>
      </c>
      <c r="AG204" s="360">
        <v>36.961961412333004</v>
      </c>
      <c r="AH204" s="360">
        <v>69.410279320871012</v>
      </c>
      <c r="AI204" s="360"/>
      <c r="AJ204" s="360"/>
      <c r="AK204" s="357"/>
      <c r="AL204" s="384">
        <f t="shared" si="89"/>
        <v>42.742055048095018</v>
      </c>
      <c r="AM204" s="384">
        <f t="shared" si="90"/>
        <v>31.062103876388981</v>
      </c>
      <c r="AN204" s="384">
        <f t="shared" si="91"/>
        <v>94.662111805074005</v>
      </c>
      <c r="AO204" s="384">
        <f t="shared" si="92"/>
        <v>33.061698094193986</v>
      </c>
      <c r="AP204" s="384">
        <f t="shared" si="93"/>
        <v>36.961961412333004</v>
      </c>
      <c r="AQ204" s="384">
        <f t="shared" si="94"/>
        <v>32.448317908538009</v>
      </c>
      <c r="AR204" s="384"/>
      <c r="AS204" s="384"/>
      <c r="AT204" s="230"/>
      <c r="AU204" s="230"/>
      <c r="AV204" s="230"/>
      <c r="AW204" s="230"/>
      <c r="AX204" s="230"/>
      <c r="AY204" s="230"/>
      <c r="AZ204" s="230"/>
      <c r="BA204"/>
    </row>
    <row r="205" spans="2:53" s="78" customFormat="1" ht="15" customHeight="1" x14ac:dyDescent="0.35">
      <c r="B205" s="90" t="s">
        <v>144</v>
      </c>
      <c r="C205" s="90"/>
      <c r="D205" s="90"/>
      <c r="E205" s="90"/>
      <c r="F205" s="90"/>
      <c r="G205" s="90"/>
      <c r="H205" s="90"/>
      <c r="I205" s="90"/>
      <c r="J205" s="90"/>
      <c r="K205" s="90"/>
      <c r="L205" s="90"/>
      <c r="M205" s="90"/>
      <c r="N205" s="90"/>
      <c r="O205" s="90"/>
      <c r="P205" s="90"/>
      <c r="Q205" s="90"/>
      <c r="R205" s="90"/>
      <c r="S205" s="90"/>
      <c r="T205" s="384">
        <v>184.29190372971934</v>
      </c>
      <c r="U205" s="384">
        <v>159.81776920969534</v>
      </c>
      <c r="V205" s="357">
        <v>133.86831902700001</v>
      </c>
      <c r="W205" s="357">
        <v>126.57021862000003</v>
      </c>
      <c r="X205" s="357">
        <v>176.53236095343593</v>
      </c>
      <c r="Y205" s="360">
        <v>193.71468114384299</v>
      </c>
      <c r="Z205" s="360">
        <f t="shared" si="88"/>
        <v>187.91493612783796</v>
      </c>
      <c r="AA205" s="360"/>
      <c r="AB205" s="230"/>
      <c r="AC205" s="357">
        <v>49.163051880415992</v>
      </c>
      <c r="AD205" s="360">
        <v>96.11217624758099</v>
      </c>
      <c r="AE205" s="360">
        <v>138.45091025771302</v>
      </c>
      <c r="AF205" s="360">
        <v>187.91493612783796</v>
      </c>
      <c r="AG205" s="360">
        <v>44.108569225248004</v>
      </c>
      <c r="AH205" s="360">
        <v>87.393539792687008</v>
      </c>
      <c r="AI205" s="360"/>
      <c r="AJ205" s="360"/>
      <c r="AK205" s="357"/>
      <c r="AL205" s="357">
        <f t="shared" si="89"/>
        <v>49.163051880415992</v>
      </c>
      <c r="AM205" s="357">
        <f t="shared" si="90"/>
        <v>46.949124367164998</v>
      </c>
      <c r="AN205" s="357">
        <f t="shared" si="91"/>
        <v>42.338734010132029</v>
      </c>
      <c r="AO205" s="357">
        <f t="shared" si="92"/>
        <v>49.464025870124942</v>
      </c>
      <c r="AP205" s="357">
        <f t="shared" si="93"/>
        <v>44.108569225248004</v>
      </c>
      <c r="AQ205" s="357">
        <f t="shared" si="94"/>
        <v>43.284970567439004</v>
      </c>
      <c r="AR205" s="357"/>
      <c r="AS205" s="357"/>
      <c r="AT205" s="230"/>
      <c r="AU205" s="230"/>
      <c r="AV205" s="230"/>
      <c r="AW205" s="230"/>
      <c r="AX205" s="230"/>
      <c r="AY205" s="230"/>
      <c r="AZ205" s="230"/>
      <c r="BA205"/>
    </row>
    <row r="206" spans="2:53" s="78" customFormat="1" ht="15" customHeight="1" x14ac:dyDescent="0.35">
      <c r="B206" s="90" t="s">
        <v>145</v>
      </c>
      <c r="C206" s="90"/>
      <c r="D206" s="90"/>
      <c r="E206" s="90"/>
      <c r="F206" s="90"/>
      <c r="G206" s="90"/>
      <c r="H206" s="90"/>
      <c r="I206" s="90"/>
      <c r="J206" s="90"/>
      <c r="K206" s="90"/>
      <c r="L206" s="90"/>
      <c r="M206" s="90"/>
      <c r="N206" s="90"/>
      <c r="O206" s="90"/>
      <c r="P206" s="90"/>
      <c r="Q206" s="90"/>
      <c r="R206" s="90"/>
      <c r="S206" s="90"/>
      <c r="T206" s="384">
        <v>44.317474541302467</v>
      </c>
      <c r="U206" s="384">
        <v>47.254298570171748</v>
      </c>
      <c r="V206" s="357">
        <v>41.959564431999986</v>
      </c>
      <c r="W206" s="357">
        <v>-10.949123147000002</v>
      </c>
      <c r="X206" s="357">
        <v>54.559659466418005</v>
      </c>
      <c r="Y206" s="360">
        <v>87.483255500962002</v>
      </c>
      <c r="Z206" s="360">
        <f t="shared" si="88"/>
        <v>-6.9013538395820113</v>
      </c>
      <c r="AA206" s="360"/>
      <c r="AB206" s="230"/>
      <c r="AC206" s="357">
        <v>15.474122597983998</v>
      </c>
      <c r="AD206" s="360">
        <v>-42.377184720525989</v>
      </c>
      <c r="AE206" s="360">
        <v>-27.499651022284009</v>
      </c>
      <c r="AF206" s="360">
        <v>-6.9013538395820113</v>
      </c>
      <c r="AG206" s="360">
        <v>14.321972021095</v>
      </c>
      <c r="AH206" s="360">
        <v>33.428302967738006</v>
      </c>
      <c r="AI206" s="360"/>
      <c r="AJ206" s="360"/>
      <c r="AK206" s="357"/>
      <c r="AL206" s="357">
        <f t="shared" si="89"/>
        <v>15.474122597983998</v>
      </c>
      <c r="AM206" s="357">
        <f t="shared" si="90"/>
        <v>-57.851307318509988</v>
      </c>
      <c r="AN206" s="357">
        <f t="shared" si="91"/>
        <v>14.877533698241979</v>
      </c>
      <c r="AO206" s="357">
        <f t="shared" si="92"/>
        <v>20.598297182701998</v>
      </c>
      <c r="AP206" s="357">
        <f t="shared" si="93"/>
        <v>14.321972021095</v>
      </c>
      <c r="AQ206" s="357">
        <f t="shared" si="94"/>
        <v>19.106330946643006</v>
      </c>
      <c r="AR206" s="357"/>
      <c r="AS206" s="357"/>
      <c r="AT206" s="386"/>
      <c r="AU206" s="230"/>
      <c r="AV206" s="230"/>
      <c r="AW206" s="230"/>
      <c r="AX206" s="230"/>
      <c r="AY206" s="230"/>
      <c r="AZ206" s="230"/>
      <c r="BA206"/>
    </row>
    <row r="207" spans="2:53" s="78" customFormat="1" ht="15" customHeight="1" x14ac:dyDescent="0.35">
      <c r="B207" s="89" t="s">
        <v>146</v>
      </c>
      <c r="C207" s="89"/>
      <c r="D207" s="89"/>
      <c r="E207" s="89"/>
      <c r="F207" s="89"/>
      <c r="G207" s="89"/>
      <c r="H207" s="89"/>
      <c r="I207" s="89"/>
      <c r="J207" s="89"/>
      <c r="K207" s="89"/>
      <c r="L207" s="89"/>
      <c r="M207" s="89"/>
      <c r="N207" s="89"/>
      <c r="O207" s="89"/>
      <c r="P207" s="89"/>
      <c r="Q207" s="89"/>
      <c r="R207" s="89"/>
      <c r="S207" s="89"/>
      <c r="T207" s="382">
        <f>+T205+T206</f>
        <v>228.6093782710218</v>
      </c>
      <c r="U207" s="382">
        <f>+U205+U206</f>
        <v>207.0720677798671</v>
      </c>
      <c r="V207" s="356">
        <f>+V205+V206</f>
        <v>175.82788345899999</v>
      </c>
      <c r="W207" s="356">
        <f>+W205+W206</f>
        <v>115.62109547300003</v>
      </c>
      <c r="X207" s="356">
        <f t="shared" ref="X207:Y207" si="95">+X205+X206</f>
        <v>231.09202041985392</v>
      </c>
      <c r="Y207" s="382">
        <f t="shared" si="95"/>
        <v>281.197936644805</v>
      </c>
      <c r="Z207" s="382">
        <f t="shared" si="88"/>
        <v>181.01358228825595</v>
      </c>
      <c r="AA207" s="382"/>
      <c r="AB207" s="230"/>
      <c r="AC207" s="356">
        <f t="shared" ref="AC207:AG207" si="96">+AC205+AC206</f>
        <v>64.637174478399984</v>
      </c>
      <c r="AD207" s="382">
        <f t="shared" si="96"/>
        <v>53.734991527055001</v>
      </c>
      <c r="AE207" s="382">
        <f t="shared" si="96"/>
        <v>110.95125923542901</v>
      </c>
      <c r="AF207" s="382">
        <f t="shared" si="96"/>
        <v>181.01358228825595</v>
      </c>
      <c r="AG207" s="382">
        <f t="shared" si="96"/>
        <v>58.430541246343005</v>
      </c>
      <c r="AH207" s="382">
        <f t="shared" ref="AH207" si="97">+AH205+AH206</f>
        <v>120.82184276042501</v>
      </c>
      <c r="AI207" s="382"/>
      <c r="AJ207" s="382"/>
      <c r="AK207" s="356"/>
      <c r="AL207" s="356">
        <f t="shared" si="89"/>
        <v>64.637174478399984</v>
      </c>
      <c r="AM207" s="356">
        <f t="shared" si="90"/>
        <v>-10.902182951344983</v>
      </c>
      <c r="AN207" s="356">
        <f t="shared" si="91"/>
        <v>57.216267708374005</v>
      </c>
      <c r="AO207" s="356">
        <f t="shared" si="92"/>
        <v>70.06232305282694</v>
      </c>
      <c r="AP207" s="356">
        <f t="shared" si="93"/>
        <v>58.430541246343005</v>
      </c>
      <c r="AQ207" s="356">
        <f t="shared" si="94"/>
        <v>62.391301514082009</v>
      </c>
      <c r="AR207" s="356"/>
      <c r="AS207" s="356"/>
      <c r="AT207" s="230"/>
      <c r="AU207" s="230"/>
      <c r="AV207" s="230"/>
      <c r="AW207" s="230"/>
      <c r="AX207" s="230"/>
      <c r="AY207" s="230"/>
      <c r="AZ207" s="230"/>
      <c r="BA207"/>
    </row>
    <row r="208" spans="2:53" s="78" customFormat="1" ht="15" customHeight="1" x14ac:dyDescent="0.35">
      <c r="B208" s="85" t="s">
        <v>147</v>
      </c>
      <c r="C208" s="85"/>
      <c r="D208" s="85"/>
      <c r="E208" s="85"/>
      <c r="F208" s="85"/>
      <c r="G208" s="85"/>
      <c r="H208" s="85"/>
      <c r="I208" s="85"/>
      <c r="J208" s="85"/>
      <c r="K208" s="85"/>
      <c r="L208" s="85"/>
      <c r="M208" s="85"/>
      <c r="N208" s="85"/>
      <c r="O208" s="85"/>
      <c r="P208" s="85"/>
      <c r="Q208" s="85"/>
      <c r="R208" s="85"/>
      <c r="S208" s="85"/>
      <c r="T208" s="384">
        <v>0</v>
      </c>
      <c r="U208" s="384">
        <v>5.5595331444438774</v>
      </c>
      <c r="V208" s="357">
        <v>0</v>
      </c>
      <c r="W208" s="357">
        <v>0</v>
      </c>
      <c r="X208" s="357">
        <v>0</v>
      </c>
      <c r="Y208" s="360">
        <v>0</v>
      </c>
      <c r="Z208" s="360">
        <f t="shared" si="88"/>
        <v>31.746824671568003</v>
      </c>
      <c r="AA208" s="360"/>
      <c r="AB208" s="230"/>
      <c r="AC208" s="357">
        <v>5.1987643709110003</v>
      </c>
      <c r="AD208" s="360">
        <v>18.523333576784001</v>
      </c>
      <c r="AE208" s="360">
        <v>26.722217472970001</v>
      </c>
      <c r="AF208" s="360">
        <v>31.746824671568003</v>
      </c>
      <c r="AG208" s="360">
        <v>7.8574566041630005</v>
      </c>
      <c r="AH208" s="360">
        <v>20.624814717160003</v>
      </c>
      <c r="AI208" s="360"/>
      <c r="AJ208" s="360"/>
      <c r="AK208" s="357"/>
      <c r="AL208" s="358">
        <f t="shared" si="89"/>
        <v>5.1987643709110003</v>
      </c>
      <c r="AM208" s="358">
        <f t="shared" si="90"/>
        <v>13.324569205873001</v>
      </c>
      <c r="AN208" s="358">
        <f t="shared" si="91"/>
        <v>8.1988838961860004</v>
      </c>
      <c r="AO208" s="358">
        <f t="shared" si="92"/>
        <v>5.0246071985980016</v>
      </c>
      <c r="AP208" s="358">
        <f t="shared" si="93"/>
        <v>7.8574566041630005</v>
      </c>
      <c r="AQ208" s="358">
        <f t="shared" si="94"/>
        <v>12.767358112997002</v>
      </c>
      <c r="AR208" s="358"/>
      <c r="AS208" s="358"/>
      <c r="AT208" s="230"/>
      <c r="AU208" s="230"/>
      <c r="AV208" s="259"/>
      <c r="AW208" s="230"/>
      <c r="AX208" s="230"/>
      <c r="AY208" s="230"/>
      <c r="AZ208" s="230"/>
      <c r="BA208"/>
    </row>
    <row r="209" spans="2:53" s="78" customFormat="1" ht="15" customHeight="1" x14ac:dyDescent="0.35">
      <c r="B209" s="77" t="s">
        <v>148</v>
      </c>
      <c r="C209" s="77"/>
      <c r="D209" s="77"/>
      <c r="E209" s="77"/>
      <c r="F209" s="77"/>
      <c r="G209" s="77"/>
      <c r="H209" s="77"/>
      <c r="I209" s="77"/>
      <c r="J209" s="77"/>
      <c r="K209" s="77"/>
      <c r="L209" s="77"/>
      <c r="M209" s="77"/>
      <c r="N209" s="77"/>
      <c r="O209" s="77"/>
      <c r="P209" s="77"/>
      <c r="Q209" s="77"/>
      <c r="R209" s="77"/>
      <c r="S209" s="77"/>
      <c r="T209" s="356">
        <v>205.86059374253691</v>
      </c>
      <c r="U209" s="356">
        <v>365.17240172368054</v>
      </c>
      <c r="V209" s="356">
        <v>269.61742201450289</v>
      </c>
      <c r="W209" s="356">
        <v>427.30610275699991</v>
      </c>
      <c r="X209" s="356">
        <v>614.73396487510718</v>
      </c>
      <c r="Y209" s="382">
        <v>620.83226478977349</v>
      </c>
      <c r="Z209" s="382">
        <f t="shared" si="88"/>
        <v>730.24716541519206</v>
      </c>
      <c r="AA209" s="382"/>
      <c r="AB209" s="230"/>
      <c r="AC209" s="356">
        <v>251.56997215314814</v>
      </c>
      <c r="AD209" s="382">
        <v>398.24741566787714</v>
      </c>
      <c r="AE209" s="382">
        <v>604.75528236577202</v>
      </c>
      <c r="AF209" s="382">
        <v>730.24716541519206</v>
      </c>
      <c r="AG209" s="382">
        <v>173.07811188171507</v>
      </c>
      <c r="AH209" s="382">
        <v>303.31180628098707</v>
      </c>
      <c r="AI209" s="382"/>
      <c r="AJ209" s="382"/>
      <c r="AK209" s="382"/>
      <c r="AL209" s="356">
        <f t="shared" si="89"/>
        <v>251.56997215314814</v>
      </c>
      <c r="AM209" s="356">
        <f t="shared" si="90"/>
        <v>146.67744351472899</v>
      </c>
      <c r="AN209" s="356">
        <f t="shared" si="91"/>
        <v>206.50786669789488</v>
      </c>
      <c r="AO209" s="356">
        <f t="shared" si="92"/>
        <v>125.49188304942004</v>
      </c>
      <c r="AP209" s="356">
        <f t="shared" si="93"/>
        <v>173.07811188171507</v>
      </c>
      <c r="AQ209" s="356">
        <f t="shared" si="94"/>
        <v>130.233694399272</v>
      </c>
      <c r="AR209" s="356"/>
      <c r="AS209" s="356"/>
      <c r="AT209" s="356"/>
      <c r="AU209" s="230"/>
      <c r="AV209" s="259"/>
      <c r="AW209" s="230"/>
      <c r="AX209" s="230"/>
      <c r="AY209" s="230"/>
      <c r="AZ209" s="230"/>
      <c r="BA209"/>
    </row>
    <row r="210" spans="2:53" s="78" customFormat="1" ht="15" customHeight="1" x14ac:dyDescent="0.35">
      <c r="B210" s="109" t="s">
        <v>119</v>
      </c>
      <c r="C210" s="109"/>
      <c r="D210" s="109"/>
      <c r="E210" s="109"/>
      <c r="F210" s="109"/>
      <c r="G210" s="109"/>
      <c r="H210" s="109"/>
      <c r="I210" s="109"/>
      <c r="J210" s="109"/>
      <c r="K210" s="109"/>
      <c r="L210" s="109"/>
      <c r="M210" s="109"/>
      <c r="N210" s="109"/>
      <c r="O210" s="109"/>
      <c r="P210" s="109"/>
      <c r="Q210" s="109"/>
      <c r="R210" s="109"/>
      <c r="S210" s="109"/>
      <c r="T210" s="384">
        <v>199.16847786334878</v>
      </c>
      <c r="U210" s="384">
        <v>313.30332813512592</v>
      </c>
      <c r="V210" s="357">
        <v>206.76490834686101</v>
      </c>
      <c r="W210" s="357">
        <v>277.25936498599992</v>
      </c>
      <c r="X210" s="357">
        <v>436.36291479040204</v>
      </c>
      <c r="Y210" s="360">
        <v>437.03235559688341</v>
      </c>
      <c r="Z210" s="360">
        <f t="shared" si="88"/>
        <v>486.09966374441501</v>
      </c>
      <c r="AA210" s="360"/>
      <c r="AB210" s="230"/>
      <c r="AC210" s="357">
        <v>141.97313510911317</v>
      </c>
      <c r="AD210" s="360">
        <v>266.39593659823015</v>
      </c>
      <c r="AE210" s="360">
        <v>385.30710435526902</v>
      </c>
      <c r="AF210" s="360">
        <v>486.09966374441501</v>
      </c>
      <c r="AG210" s="360">
        <v>140.88372712335706</v>
      </c>
      <c r="AH210" s="360">
        <v>245.43335308644106</v>
      </c>
      <c r="AI210" s="360"/>
      <c r="AJ210" s="360"/>
      <c r="AK210" s="357"/>
      <c r="AL210" s="384">
        <f t="shared" si="89"/>
        <v>141.97313510911317</v>
      </c>
      <c r="AM210" s="384">
        <f t="shared" si="90"/>
        <v>124.42280148911698</v>
      </c>
      <c r="AN210" s="384">
        <f t="shared" si="91"/>
        <v>118.91116775703887</v>
      </c>
      <c r="AO210" s="384">
        <f t="shared" si="92"/>
        <v>100.79255938914599</v>
      </c>
      <c r="AP210" s="384">
        <f t="shared" si="93"/>
        <v>140.88372712335706</v>
      </c>
      <c r="AQ210" s="384">
        <f t="shared" si="94"/>
        <v>104.549625963084</v>
      </c>
      <c r="AR210" s="384"/>
      <c r="AS210" s="384"/>
      <c r="AT210" s="230"/>
      <c r="AU210" s="230"/>
      <c r="AV210" s="230"/>
      <c r="AW210" s="230"/>
      <c r="AX210" s="230"/>
      <c r="AY210" s="230"/>
      <c r="AZ210" s="230"/>
      <c r="BA210"/>
    </row>
    <row r="211" spans="2:53" s="78" customFormat="1" ht="15" customHeight="1" x14ac:dyDescent="0.35">
      <c r="B211" s="109" t="s">
        <v>112</v>
      </c>
      <c r="C211" s="109"/>
      <c r="D211" s="109"/>
      <c r="E211" s="109"/>
      <c r="F211" s="109"/>
      <c r="G211" s="109"/>
      <c r="H211" s="109"/>
      <c r="I211" s="109"/>
      <c r="J211" s="109"/>
      <c r="K211" s="109"/>
      <c r="L211" s="109"/>
      <c r="M211" s="109"/>
      <c r="N211" s="109"/>
      <c r="O211" s="109"/>
      <c r="P211" s="109"/>
      <c r="Q211" s="109"/>
      <c r="R211" s="109"/>
      <c r="S211" s="109"/>
      <c r="T211" s="384">
        <v>6.6921158791881146</v>
      </c>
      <c r="U211" s="384">
        <v>51.869073588554585</v>
      </c>
      <c r="V211" s="357">
        <v>62.85251366764188</v>
      </c>
      <c r="W211" s="357">
        <v>150.04673777099998</v>
      </c>
      <c r="X211" s="357">
        <v>178.37105008470508</v>
      </c>
      <c r="Y211" s="360">
        <v>183.79990919289006</v>
      </c>
      <c r="Z211" s="360">
        <f t="shared" si="88"/>
        <v>244.14750167077707</v>
      </c>
      <c r="AA211" s="360"/>
      <c r="AB211" s="230"/>
      <c r="AC211" s="357">
        <v>109.59683704403201</v>
      </c>
      <c r="AD211" s="360">
        <v>131.85147906964701</v>
      </c>
      <c r="AE211" s="360">
        <v>219.44817801050297</v>
      </c>
      <c r="AF211" s="360">
        <v>244.14750167077707</v>
      </c>
      <c r="AG211" s="360">
        <v>32.194384758358012</v>
      </c>
      <c r="AH211" s="360">
        <v>57.878453194546012</v>
      </c>
      <c r="AI211" s="360"/>
      <c r="AJ211" s="360"/>
      <c r="AK211" s="357"/>
      <c r="AL211" s="384">
        <f t="shared" si="89"/>
        <v>109.59683704403201</v>
      </c>
      <c r="AM211" s="384">
        <f t="shared" si="90"/>
        <v>22.254642025614999</v>
      </c>
      <c r="AN211" s="384">
        <f t="shared" si="91"/>
        <v>87.596698940855958</v>
      </c>
      <c r="AO211" s="384">
        <f t="shared" si="92"/>
        <v>24.699323660274104</v>
      </c>
      <c r="AP211" s="384">
        <f t="shared" si="93"/>
        <v>32.194384758358012</v>
      </c>
      <c r="AQ211" s="384">
        <f t="shared" si="94"/>
        <v>25.684068436187999</v>
      </c>
      <c r="AR211" s="384"/>
      <c r="AS211" s="384"/>
      <c r="AT211" s="230"/>
      <c r="AU211" s="230"/>
      <c r="AV211" s="230"/>
      <c r="AW211" s="230"/>
      <c r="AX211" s="230"/>
      <c r="AY211" s="230"/>
      <c r="AZ211" s="230"/>
      <c r="BA211"/>
    </row>
    <row r="212" spans="2:53" s="78" customFormat="1" ht="15" customHeight="1" x14ac:dyDescent="0.35">
      <c r="B212" s="83" t="s">
        <v>149</v>
      </c>
      <c r="C212" s="83"/>
      <c r="D212" s="83"/>
      <c r="E212" s="83"/>
      <c r="F212" s="83"/>
      <c r="G212" s="83"/>
      <c r="H212" s="83"/>
      <c r="I212" s="83"/>
      <c r="J212" s="83"/>
      <c r="K212" s="83"/>
      <c r="L212" s="83"/>
      <c r="M212" s="83"/>
      <c r="N212" s="83"/>
      <c r="O212" s="83"/>
      <c r="P212" s="83"/>
      <c r="Q212" s="83"/>
      <c r="R212" s="83"/>
      <c r="S212" s="83"/>
      <c r="T212" s="384">
        <v>62.443481203653739</v>
      </c>
      <c r="U212" s="384">
        <v>67.006268525227654</v>
      </c>
      <c r="V212" s="357">
        <v>72.882380488455226</v>
      </c>
      <c r="W212" s="357">
        <v>69.488573286828</v>
      </c>
      <c r="X212" s="357">
        <v>95.015139690827993</v>
      </c>
      <c r="Y212" s="360">
        <v>110.65051255596399</v>
      </c>
      <c r="Z212" s="360">
        <f t="shared" si="88"/>
        <v>120.117937666022</v>
      </c>
      <c r="AA212" s="360"/>
      <c r="AB212" s="230"/>
      <c r="AC212" s="357">
        <v>28.400293876255002</v>
      </c>
      <c r="AD212" s="360">
        <v>59.437292151167</v>
      </c>
      <c r="AE212" s="360">
        <v>88.328233263548</v>
      </c>
      <c r="AF212" s="360">
        <v>120.117937666022</v>
      </c>
      <c r="AG212" s="360">
        <v>40.505395717005008</v>
      </c>
      <c r="AH212" s="360">
        <v>67.100896789808999</v>
      </c>
      <c r="AI212" s="360"/>
      <c r="AJ212" s="360"/>
      <c r="AK212" s="356"/>
      <c r="AL212" s="357">
        <f t="shared" si="89"/>
        <v>28.400293876255002</v>
      </c>
      <c r="AM212" s="357">
        <f t="shared" si="90"/>
        <v>31.036998274911998</v>
      </c>
      <c r="AN212" s="357">
        <f t="shared" si="91"/>
        <v>28.890941112381</v>
      </c>
      <c r="AO212" s="357">
        <f t="shared" si="92"/>
        <v>31.789704402474001</v>
      </c>
      <c r="AP212" s="357">
        <f t="shared" si="93"/>
        <v>40.505395717005008</v>
      </c>
      <c r="AQ212" s="357">
        <f t="shared" si="94"/>
        <v>26.595501072803991</v>
      </c>
      <c r="AR212" s="357"/>
      <c r="AS212" s="357"/>
      <c r="AT212" s="230"/>
      <c r="AU212" s="230"/>
      <c r="AV212" s="230"/>
      <c r="AW212" s="230"/>
      <c r="AX212" s="230"/>
      <c r="AY212" s="230"/>
      <c r="AZ212" s="230"/>
      <c r="BA212"/>
    </row>
    <row r="213" spans="2:53" s="78" customFormat="1" ht="15" customHeight="1" x14ac:dyDescent="0.35">
      <c r="B213" s="77" t="s">
        <v>150</v>
      </c>
      <c r="C213" s="77"/>
      <c r="D213" s="77"/>
      <c r="E213" s="77"/>
      <c r="F213" s="77"/>
      <c r="G213" s="77"/>
      <c r="H213" s="77"/>
      <c r="I213" s="77"/>
      <c r="J213" s="77"/>
      <c r="K213" s="77"/>
      <c r="L213" s="77"/>
      <c r="M213" s="77"/>
      <c r="N213" s="77"/>
      <c r="O213" s="77"/>
      <c r="P213" s="77"/>
      <c r="Q213" s="77"/>
      <c r="R213" s="77"/>
      <c r="S213" s="77"/>
      <c r="T213" s="356">
        <v>143.41711253888317</v>
      </c>
      <c r="U213" s="356">
        <v>298.16613319845288</v>
      </c>
      <c r="V213" s="356">
        <v>196.7350415260477</v>
      </c>
      <c r="W213" s="382">
        <v>357.40112347442704</v>
      </c>
      <c r="X213" s="382">
        <v>519.71882518427856</v>
      </c>
      <c r="Y213" s="382">
        <v>510.18175223381519</v>
      </c>
      <c r="Z213" s="382">
        <f t="shared" si="88"/>
        <v>610.1292277491699</v>
      </c>
      <c r="AA213" s="382"/>
      <c r="AB213" s="259"/>
      <c r="AC213" s="382">
        <v>223.16967827689305</v>
      </c>
      <c r="AD213" s="382">
        <v>338.81012351671001</v>
      </c>
      <c r="AE213" s="382">
        <v>516.42704910222403</v>
      </c>
      <c r="AF213" s="382">
        <v>610.1292277491699</v>
      </c>
      <c r="AG213" s="382">
        <v>132.57271616470987</v>
      </c>
      <c r="AH213" s="382">
        <v>236.21090949117817</v>
      </c>
      <c r="AI213" s="382"/>
      <c r="AJ213" s="382"/>
      <c r="AK213" s="230"/>
      <c r="AL213" s="356">
        <f t="shared" si="89"/>
        <v>223.16967827689305</v>
      </c>
      <c r="AM213" s="356">
        <f t="shared" si="90"/>
        <v>115.64044523981696</v>
      </c>
      <c r="AN213" s="356">
        <f t="shared" si="91"/>
        <v>177.61692558551402</v>
      </c>
      <c r="AO213" s="356">
        <f t="shared" si="92"/>
        <v>93.702178646945868</v>
      </c>
      <c r="AP213" s="356">
        <f t="shared" si="93"/>
        <v>132.57271616470987</v>
      </c>
      <c r="AQ213" s="356">
        <f t="shared" si="94"/>
        <v>103.6381933264683</v>
      </c>
      <c r="AR213" s="356"/>
      <c r="AS213" s="356"/>
      <c r="AT213" s="230"/>
      <c r="AU213" s="230"/>
      <c r="AV213" s="230"/>
      <c r="AW213" s="230"/>
      <c r="AX213" s="230"/>
      <c r="AY213" s="230"/>
      <c r="AZ213" s="230"/>
      <c r="BA213"/>
    </row>
    <row r="214" spans="2:53" s="78" customFormat="1" ht="15" customHeight="1" x14ac:dyDescent="0.35">
      <c r="T214" s="355"/>
      <c r="U214" s="355"/>
      <c r="V214" s="355"/>
      <c r="W214" s="355"/>
      <c r="X214" s="355"/>
      <c r="Y214" s="355"/>
      <c r="Z214" s="355"/>
      <c r="AA214" s="355"/>
      <c r="AB214" s="230"/>
      <c r="AC214" s="355"/>
      <c r="AD214" s="355"/>
      <c r="AE214" s="355"/>
      <c r="AF214" s="355"/>
      <c r="AG214" s="396"/>
      <c r="AH214" s="363"/>
      <c r="AI214" s="355"/>
      <c r="AJ214" s="355"/>
      <c r="AK214" s="230"/>
      <c r="AL214" s="355"/>
      <c r="AM214" s="355"/>
      <c r="AN214" s="355"/>
      <c r="AO214" s="355"/>
      <c r="AP214" s="355"/>
      <c r="AQ214" s="355"/>
      <c r="AR214" s="355"/>
      <c r="AS214" s="355"/>
      <c r="AT214" s="230"/>
      <c r="AU214" s="230"/>
      <c r="AV214" s="230"/>
      <c r="AW214" s="230"/>
      <c r="AX214" s="230"/>
      <c r="AY214" s="230"/>
      <c r="AZ214" s="230"/>
      <c r="BA214"/>
    </row>
    <row r="215" spans="2:53" s="78" customFormat="1" ht="15" customHeight="1" x14ac:dyDescent="0.35">
      <c r="B215" s="172" t="s">
        <v>151</v>
      </c>
      <c r="C215" s="172"/>
      <c r="D215" s="172"/>
      <c r="E215" s="172"/>
      <c r="F215" s="172"/>
      <c r="G215" s="172"/>
      <c r="H215" s="172"/>
      <c r="I215" s="172"/>
      <c r="J215" s="172"/>
      <c r="K215" s="172"/>
      <c r="L215" s="172"/>
      <c r="M215" s="172"/>
      <c r="N215" s="172"/>
      <c r="O215" s="172"/>
      <c r="P215" s="172"/>
      <c r="Q215" s="172"/>
      <c r="R215" s="172"/>
      <c r="S215" s="172"/>
      <c r="T215" s="235">
        <v>2018</v>
      </c>
      <c r="U215" s="235">
        <v>2019</v>
      </c>
      <c r="V215" s="235">
        <v>2020</v>
      </c>
      <c r="W215" s="235">
        <v>2021</v>
      </c>
      <c r="X215" s="235">
        <v>2022</v>
      </c>
      <c r="Y215" s="235">
        <v>2023</v>
      </c>
      <c r="Z215" s="238">
        <v>2024</v>
      </c>
      <c r="AA215" s="237">
        <v>2025</v>
      </c>
      <c r="AB215" s="230"/>
      <c r="AC215" s="238" t="s">
        <v>3</v>
      </c>
      <c r="AD215" s="238" t="s">
        <v>4</v>
      </c>
      <c r="AE215" s="238" t="s">
        <v>5</v>
      </c>
      <c r="AF215" s="238">
        <v>2024</v>
      </c>
      <c r="AG215" s="239" t="s">
        <v>282</v>
      </c>
      <c r="AH215" s="239" t="s">
        <v>283</v>
      </c>
      <c r="AI215" s="239" t="s">
        <v>284</v>
      </c>
      <c r="AJ215" s="239">
        <v>2025</v>
      </c>
      <c r="AK215" s="230"/>
      <c r="AL215" s="238" t="s">
        <v>3</v>
      </c>
      <c r="AM215" s="238" t="s">
        <v>17</v>
      </c>
      <c r="AN215" s="238" t="s">
        <v>18</v>
      </c>
      <c r="AO215" s="238" t="s">
        <v>19</v>
      </c>
      <c r="AP215" s="239" t="s">
        <v>282</v>
      </c>
      <c r="AQ215" s="239" t="s">
        <v>285</v>
      </c>
      <c r="AR215" s="239" t="s">
        <v>286</v>
      </c>
      <c r="AS215" s="239" t="s">
        <v>287</v>
      </c>
      <c r="AT215" s="230"/>
      <c r="AU215" s="230"/>
      <c r="AV215" s="230"/>
      <c r="AW215" s="230"/>
      <c r="AX215" s="230"/>
      <c r="AY215" s="230"/>
      <c r="AZ215" s="230"/>
      <c r="BA215"/>
    </row>
    <row r="216" spans="2:53" s="78" customFormat="1" ht="15" customHeight="1" x14ac:dyDescent="0.35">
      <c r="B216" s="158" t="s">
        <v>143</v>
      </c>
      <c r="T216" s="356">
        <f>T185</f>
        <v>1832.4598304001124</v>
      </c>
      <c r="U216" s="356">
        <f>U185</f>
        <v>2253</v>
      </c>
      <c r="V216" s="356">
        <f>V185</f>
        <v>2233.3252525699977</v>
      </c>
      <c r="W216" s="356">
        <f>W185</f>
        <v>2769.5292341899994</v>
      </c>
      <c r="X216" s="356">
        <f t="shared" ref="X216" si="98">X185</f>
        <v>3525.336321339998</v>
      </c>
      <c r="Y216" s="356">
        <v>3614.7743233500005</v>
      </c>
      <c r="Z216" s="356">
        <f>AF216</f>
        <v>3951.49401115001</v>
      </c>
      <c r="AA216" s="356"/>
      <c r="AB216" s="356"/>
      <c r="AC216" s="356">
        <f t="shared" ref="AC216:AD216" si="99">AC185</f>
        <v>1034.2385894900001</v>
      </c>
      <c r="AD216" s="356">
        <f t="shared" si="99"/>
        <v>1975.2988804099994</v>
      </c>
      <c r="AE216" s="356">
        <f t="shared" ref="AE216:AG216" si="100">AE185</f>
        <v>2965.7983953299972</v>
      </c>
      <c r="AF216" s="356">
        <f t="shared" si="100"/>
        <v>3951.49401115001</v>
      </c>
      <c r="AG216" s="356">
        <f t="shared" si="100"/>
        <v>1150.8861147200082</v>
      </c>
      <c r="AH216" s="356">
        <f t="shared" ref="AH216" si="101">AH185</f>
        <v>2101.9125685999961</v>
      </c>
      <c r="AI216" s="382"/>
      <c r="AJ216" s="382"/>
      <c r="AK216" s="356"/>
      <c r="AL216" s="356">
        <f>AC216</f>
        <v>1034.2385894900001</v>
      </c>
      <c r="AM216" s="356">
        <f t="shared" ref="AM216:AO217" si="102">AD216-AC216</f>
        <v>941.06029091999926</v>
      </c>
      <c r="AN216" s="356">
        <f t="shared" si="102"/>
        <v>990.49951491999786</v>
      </c>
      <c r="AO216" s="356">
        <f t="shared" si="102"/>
        <v>985.69561582001279</v>
      </c>
      <c r="AP216" s="356">
        <f>AG216</f>
        <v>1150.8861147200082</v>
      </c>
      <c r="AQ216" s="356">
        <f>AH216-AG216</f>
        <v>951.02645387998791</v>
      </c>
      <c r="AR216" s="356"/>
      <c r="AS216" s="356"/>
      <c r="AT216" s="230"/>
      <c r="AU216" s="230"/>
      <c r="AV216" s="230"/>
      <c r="AW216" s="230"/>
      <c r="AX216" s="230"/>
      <c r="AY216" s="230"/>
      <c r="AZ216" s="230"/>
      <c r="BA216"/>
    </row>
    <row r="217" spans="2:53" s="78" customFormat="1" ht="15" customHeight="1" x14ac:dyDescent="0.35">
      <c r="B217" s="158" t="s">
        <v>148</v>
      </c>
      <c r="T217" s="356">
        <f>T194</f>
        <v>886.96392712999955</v>
      </c>
      <c r="U217" s="356">
        <f>U194</f>
        <v>1392.6288562600002</v>
      </c>
      <c r="V217" s="356">
        <f>V194</f>
        <v>1218.6247817799986</v>
      </c>
      <c r="W217" s="356">
        <f>W194</f>
        <v>1768.329731380001</v>
      </c>
      <c r="X217" s="356">
        <f t="shared" ref="X217" si="103">X194</f>
        <v>2373.7723656200019</v>
      </c>
      <c r="Y217" s="356">
        <v>2360.4156858699967</v>
      </c>
      <c r="Z217" s="356">
        <f>AF217</f>
        <v>2833.1264064872767</v>
      </c>
      <c r="AA217" s="356"/>
      <c r="AB217" s="356"/>
      <c r="AC217" s="356">
        <f t="shared" ref="AC217:AD217" si="104">AC194</f>
        <v>735.19329049999942</v>
      </c>
      <c r="AD217" s="356">
        <f t="shared" si="104"/>
        <v>1361.367397550001</v>
      </c>
      <c r="AE217" s="356">
        <f t="shared" ref="AE217:AG217" si="105">AE194</f>
        <v>2195.3958836675733</v>
      </c>
      <c r="AF217" s="356">
        <f t="shared" si="105"/>
        <v>2833.1264064872767</v>
      </c>
      <c r="AG217" s="356">
        <f t="shared" si="105"/>
        <v>868.5081667369991</v>
      </c>
      <c r="AH217" s="356">
        <f t="shared" ref="AH217" si="106">AH194</f>
        <v>1544.0936271059684</v>
      </c>
      <c r="AI217" s="382"/>
      <c r="AJ217" s="382"/>
      <c r="AK217" s="356"/>
      <c r="AL217" s="356">
        <f>AC217</f>
        <v>735.19329049999942</v>
      </c>
      <c r="AM217" s="356">
        <f t="shared" si="102"/>
        <v>626.17410705000157</v>
      </c>
      <c r="AN217" s="356">
        <f t="shared" si="102"/>
        <v>834.02848611757236</v>
      </c>
      <c r="AO217" s="356">
        <f t="shared" si="102"/>
        <v>637.73052281970331</v>
      </c>
      <c r="AP217" s="356">
        <f>AG217</f>
        <v>868.5081667369991</v>
      </c>
      <c r="AQ217" s="356">
        <f>AH217-AG217</f>
        <v>675.58546036896928</v>
      </c>
      <c r="AR217" s="356"/>
      <c r="AS217" s="356"/>
      <c r="AT217" s="230"/>
      <c r="AU217" s="230"/>
      <c r="AV217" s="230"/>
      <c r="AW217" s="230"/>
      <c r="AX217" s="230"/>
      <c r="AY217" s="230"/>
      <c r="AZ217" s="230"/>
      <c r="BA217"/>
    </row>
    <row r="218" spans="2:53" s="78" customFormat="1" ht="15" customHeight="1" x14ac:dyDescent="0.35">
      <c r="T218" s="355"/>
      <c r="U218" s="355"/>
      <c r="V218" s="355"/>
      <c r="W218" s="355"/>
      <c r="X218" s="355"/>
      <c r="Y218" s="355"/>
      <c r="Z218" s="355"/>
      <c r="AA218" s="355"/>
      <c r="AB218" s="230"/>
      <c r="AC218" s="355"/>
      <c r="AD218" s="355"/>
      <c r="AE218" s="355"/>
      <c r="AF218" s="355"/>
      <c r="AG218" s="355"/>
      <c r="AH218" s="355"/>
      <c r="AI218" s="355"/>
      <c r="AJ218" s="355"/>
      <c r="AK218" s="230"/>
      <c r="AL218" s="355"/>
      <c r="AM218" s="355"/>
      <c r="AN218" s="355"/>
      <c r="AO218" s="355"/>
      <c r="AP218" s="355"/>
      <c r="AQ218" s="355"/>
      <c r="AR218" s="355"/>
      <c r="AS218" s="355"/>
      <c r="AT218" s="230"/>
      <c r="AU218" s="230"/>
      <c r="AV218" s="230"/>
      <c r="AW218" s="230"/>
      <c r="AX218" s="230"/>
      <c r="AY218" s="230"/>
      <c r="AZ218" s="230"/>
      <c r="BA218"/>
    </row>
    <row r="219" spans="2:53" s="78" customFormat="1" ht="15" customHeight="1" x14ac:dyDescent="0.35">
      <c r="B219" s="172" t="s">
        <v>152</v>
      </c>
      <c r="C219" s="172"/>
      <c r="D219" s="172"/>
      <c r="E219" s="172"/>
      <c r="F219" s="172"/>
      <c r="G219" s="172"/>
      <c r="H219" s="172"/>
      <c r="I219" s="172"/>
      <c r="J219" s="172"/>
      <c r="K219" s="172"/>
      <c r="L219" s="172"/>
      <c r="M219" s="172"/>
      <c r="N219" s="172"/>
      <c r="O219" s="172"/>
      <c r="P219" s="172"/>
      <c r="Q219" s="172"/>
      <c r="R219" s="172"/>
      <c r="S219" s="172"/>
      <c r="T219" s="235">
        <v>2018</v>
      </c>
      <c r="U219" s="235">
        <v>2019</v>
      </c>
      <c r="V219" s="235">
        <v>2020</v>
      </c>
      <c r="W219" s="235">
        <v>2021</v>
      </c>
      <c r="X219" s="235">
        <v>2022</v>
      </c>
      <c r="Y219" s="235">
        <v>2023</v>
      </c>
      <c r="Z219" s="238">
        <v>2024</v>
      </c>
      <c r="AA219" s="237">
        <v>2025</v>
      </c>
      <c r="AB219" s="230"/>
      <c r="AC219" s="238" t="s">
        <v>3</v>
      </c>
      <c r="AD219" s="238" t="s">
        <v>4</v>
      </c>
      <c r="AE219" s="238" t="s">
        <v>5</v>
      </c>
      <c r="AF219" s="238">
        <v>2024</v>
      </c>
      <c r="AG219" s="239" t="s">
        <v>282</v>
      </c>
      <c r="AH219" s="239" t="s">
        <v>283</v>
      </c>
      <c r="AI219" s="239" t="s">
        <v>284</v>
      </c>
      <c r="AJ219" s="239">
        <v>2025</v>
      </c>
      <c r="AK219" s="230"/>
      <c r="AL219" s="238" t="s">
        <v>3</v>
      </c>
      <c r="AM219" s="238" t="s">
        <v>17</v>
      </c>
      <c r="AN219" s="238" t="s">
        <v>18</v>
      </c>
      <c r="AO219" s="238" t="s">
        <v>19</v>
      </c>
      <c r="AP219" s="239" t="s">
        <v>282</v>
      </c>
      <c r="AQ219" s="239" t="s">
        <v>285</v>
      </c>
      <c r="AR219" s="239" t="s">
        <v>286</v>
      </c>
      <c r="AS219" s="239" t="s">
        <v>287</v>
      </c>
      <c r="AT219" s="230"/>
      <c r="AU219" s="230"/>
      <c r="AV219" s="230"/>
      <c r="AW219" s="230"/>
      <c r="AX219" s="230"/>
      <c r="AY219" s="230"/>
      <c r="AZ219" s="230"/>
      <c r="BA219"/>
    </row>
    <row r="220" spans="2:53" s="78" customFormat="1" ht="15" customHeight="1" x14ac:dyDescent="0.35">
      <c r="B220" s="6" t="s">
        <v>153</v>
      </c>
      <c r="C220" s="6"/>
      <c r="D220" s="6"/>
      <c r="E220" s="6"/>
      <c r="F220" s="6"/>
      <c r="G220" s="6"/>
      <c r="H220" s="6"/>
      <c r="I220" s="6"/>
      <c r="J220" s="6"/>
      <c r="K220" s="6"/>
      <c r="L220" s="6"/>
      <c r="M220" s="6"/>
      <c r="N220" s="6"/>
      <c r="O220" s="6"/>
      <c r="P220" s="6"/>
      <c r="Q220" s="6"/>
      <c r="R220" s="6"/>
      <c r="S220" s="6"/>
      <c r="T220" s="356">
        <v>4695.9835000000003</v>
      </c>
      <c r="U220" s="356">
        <v>4997.1190000000006</v>
      </c>
      <c r="V220" s="356">
        <v>5003.61885968767</v>
      </c>
      <c r="W220" s="356">
        <v>5003.6188596876655</v>
      </c>
      <c r="X220" s="356">
        <f>'Operating Data'!X115</f>
        <v>5241.79774877</v>
      </c>
      <c r="Y220" s="269">
        <v>7940.7428943909836</v>
      </c>
      <c r="Z220" s="356">
        <f>AF220</f>
        <v>7940.7428943909836</v>
      </c>
      <c r="AA220" s="356"/>
      <c r="AB220" s="356"/>
      <c r="AC220" s="356">
        <f>'Operating Data'!AC115</f>
        <v>7940.7428943909836</v>
      </c>
      <c r="AD220" s="356">
        <f>'Operating Data'!AD115</f>
        <v>7940.7428943909836</v>
      </c>
      <c r="AE220" s="356">
        <f>'Operating Data'!AE115</f>
        <v>7940.7428943909836</v>
      </c>
      <c r="AF220" s="356">
        <f>'Operating Data'!AF115</f>
        <v>7940.7428943909836</v>
      </c>
      <c r="AG220" s="356">
        <f>'Operating Data'!AG115</f>
        <v>7940.7428943909836</v>
      </c>
      <c r="AH220" s="356">
        <f>'Operating Data'!AH115</f>
        <v>7940.7428943909836</v>
      </c>
      <c r="AI220" s="356"/>
      <c r="AJ220" s="356"/>
      <c r="AK220" s="230"/>
      <c r="AL220" s="356"/>
      <c r="AM220" s="356"/>
      <c r="AN220" s="356"/>
      <c r="AO220" s="356"/>
      <c r="AP220" s="356"/>
      <c r="AQ220" s="356"/>
      <c r="AR220" s="356"/>
      <c r="AS220" s="356"/>
      <c r="AT220" s="230"/>
      <c r="AU220" s="230"/>
      <c r="AV220" s="230"/>
      <c r="AW220" s="230"/>
      <c r="AX220" s="230"/>
      <c r="AY220" s="230"/>
      <c r="AZ220" s="230"/>
      <c r="BA220"/>
    </row>
    <row r="221" spans="2:53" s="78" customFormat="1" ht="15" customHeight="1" x14ac:dyDescent="0.35">
      <c r="B221" s="43" t="s">
        <v>129</v>
      </c>
      <c r="C221" s="43"/>
      <c r="D221" s="43"/>
      <c r="E221" s="43"/>
      <c r="F221" s="43"/>
      <c r="G221" s="43"/>
      <c r="H221" s="43"/>
      <c r="I221" s="43"/>
      <c r="J221" s="43"/>
      <c r="K221" s="43"/>
      <c r="L221" s="43"/>
      <c r="M221" s="43"/>
      <c r="N221" s="43"/>
      <c r="O221" s="43"/>
      <c r="P221" s="43"/>
      <c r="Q221" s="43"/>
      <c r="R221" s="43"/>
      <c r="S221" s="43"/>
      <c r="T221" s="357">
        <v>2449.2275</v>
      </c>
      <c r="U221" s="357">
        <v>2655.78</v>
      </c>
      <c r="V221" s="357">
        <v>2580.5536089653801</v>
      </c>
      <c r="W221" s="357">
        <v>2580.553608965377</v>
      </c>
      <c r="X221" s="357">
        <f>'Operating Data'!X116</f>
        <v>2628.4967487700028</v>
      </c>
      <c r="Y221" s="346">
        <v>3787.3336626909845</v>
      </c>
      <c r="Z221" s="357">
        <f>AF221</f>
        <v>3787.3336626909845</v>
      </c>
      <c r="AA221" s="357"/>
      <c r="AB221" s="357"/>
      <c r="AC221" s="357">
        <f>'Operating Data'!AC116</f>
        <v>3787.3336626909845</v>
      </c>
      <c r="AD221" s="357">
        <f>'Operating Data'!AD116</f>
        <v>3787.3336626909845</v>
      </c>
      <c r="AE221" s="357">
        <f>'Operating Data'!AE116</f>
        <v>3787.3336626909845</v>
      </c>
      <c r="AF221" s="357">
        <f>'Operating Data'!AF116</f>
        <v>3787.3336626909845</v>
      </c>
      <c r="AG221" s="357">
        <f>'Operating Data'!AG116</f>
        <v>3787.3336626909845</v>
      </c>
      <c r="AH221" s="357">
        <f>'Operating Data'!AH116</f>
        <v>3787.3336626909845</v>
      </c>
      <c r="AI221" s="357"/>
      <c r="AJ221" s="357"/>
      <c r="AK221" s="230"/>
      <c r="AL221" s="357"/>
      <c r="AM221" s="357"/>
      <c r="AN221" s="357"/>
      <c r="AO221" s="357"/>
      <c r="AP221" s="357"/>
      <c r="AQ221" s="357"/>
      <c r="AR221" s="357"/>
      <c r="AS221" s="357"/>
      <c r="AT221" s="230"/>
      <c r="AU221" s="230"/>
      <c r="AV221" s="230"/>
      <c r="AW221" s="230"/>
      <c r="AX221" s="230"/>
      <c r="AY221" s="230"/>
      <c r="AZ221" s="230"/>
      <c r="BA221"/>
    </row>
    <row r="222" spans="2:53" s="78" customFormat="1" ht="15" customHeight="1" x14ac:dyDescent="0.35">
      <c r="B222" s="43" t="s">
        <v>126</v>
      </c>
      <c r="C222" s="43"/>
      <c r="D222" s="43"/>
      <c r="E222" s="43"/>
      <c r="F222" s="43"/>
      <c r="G222" s="43"/>
      <c r="H222" s="43"/>
      <c r="I222" s="43"/>
      <c r="J222" s="43"/>
      <c r="K222" s="43"/>
      <c r="L222" s="43"/>
      <c r="M222" s="43"/>
      <c r="N222" s="43"/>
      <c r="O222" s="43"/>
      <c r="P222" s="43"/>
      <c r="Q222" s="43"/>
      <c r="R222" s="43"/>
      <c r="S222" s="43"/>
      <c r="T222" s="357">
        <v>2246.7559999999999</v>
      </c>
      <c r="U222" s="357">
        <v>2341.3389999999999</v>
      </c>
      <c r="V222" s="357">
        <v>2423.0652507222899</v>
      </c>
      <c r="W222" s="357">
        <v>2423.0652507222881</v>
      </c>
      <c r="X222" s="357">
        <f>'Operating Data'!X117</f>
        <v>2613.3009999999999</v>
      </c>
      <c r="Y222" s="346">
        <v>4153.4092316999995</v>
      </c>
      <c r="Z222" s="357">
        <f>AF222</f>
        <v>4153.4092316999995</v>
      </c>
      <c r="AA222" s="357"/>
      <c r="AB222" s="357"/>
      <c r="AC222" s="357">
        <f>'Operating Data'!AC117</f>
        <v>4153.4092316999995</v>
      </c>
      <c r="AD222" s="357">
        <f>'Operating Data'!AD117</f>
        <v>4153.4092316999995</v>
      </c>
      <c r="AE222" s="357">
        <f>'Operating Data'!AE117</f>
        <v>4153.4092316999995</v>
      </c>
      <c r="AF222" s="357">
        <f>'Operating Data'!AF117</f>
        <v>4153.4092316999995</v>
      </c>
      <c r="AG222" s="357">
        <f>'Operating Data'!AG117</f>
        <v>4153.4092316999995</v>
      </c>
      <c r="AH222" s="357">
        <f>'Operating Data'!AH117</f>
        <v>4153.4092316999995</v>
      </c>
      <c r="AI222" s="357"/>
      <c r="AJ222" s="357"/>
      <c r="AK222" s="230"/>
      <c r="AL222" s="357"/>
      <c r="AM222" s="357"/>
      <c r="AN222" s="357"/>
      <c r="AO222" s="357"/>
      <c r="AP222" s="357"/>
      <c r="AQ222" s="357"/>
      <c r="AR222" s="357"/>
      <c r="AS222" s="357"/>
      <c r="AT222" s="230"/>
      <c r="AU222" s="230"/>
      <c r="AV222" s="230"/>
      <c r="AW222" s="230"/>
      <c r="AX222" s="230"/>
      <c r="AY222" s="230"/>
      <c r="AZ222" s="230"/>
      <c r="BA222"/>
    </row>
    <row r="223" spans="2:53" s="78" customFormat="1" ht="15" customHeight="1" x14ac:dyDescent="0.35">
      <c r="B223" s="41"/>
      <c r="C223" s="41"/>
      <c r="D223" s="41"/>
      <c r="E223" s="41"/>
      <c r="F223" s="41"/>
      <c r="G223" s="41"/>
      <c r="H223" s="41"/>
      <c r="I223" s="41"/>
      <c r="J223" s="41"/>
      <c r="K223" s="41"/>
      <c r="L223" s="41"/>
      <c r="M223" s="41"/>
      <c r="N223" s="41"/>
      <c r="O223" s="41"/>
      <c r="P223" s="41"/>
      <c r="Q223" s="41"/>
      <c r="R223" s="41"/>
      <c r="S223" s="41"/>
      <c r="T223" s="379"/>
      <c r="U223" s="379"/>
      <c r="V223" s="379"/>
      <c r="W223" s="379"/>
      <c r="X223" s="379"/>
      <c r="Y223" s="379"/>
      <c r="Z223" s="379"/>
      <c r="AA223" s="379"/>
      <c r="AB223" s="230"/>
      <c r="AC223" s="379"/>
      <c r="AD223" s="379"/>
      <c r="AE223" s="379"/>
      <c r="AF223" s="379"/>
      <c r="AG223" s="379"/>
      <c r="AH223" s="379"/>
      <c r="AI223" s="379"/>
      <c r="AJ223" s="379"/>
      <c r="AK223" s="230"/>
      <c r="AL223" s="379"/>
      <c r="AM223" s="379"/>
      <c r="AN223" s="379"/>
      <c r="AO223" s="379"/>
      <c r="AP223" s="379"/>
      <c r="AQ223" s="379"/>
      <c r="AR223" s="379"/>
      <c r="AS223" s="379"/>
      <c r="AT223" s="230"/>
      <c r="AU223" s="230"/>
      <c r="AV223" s="230"/>
      <c r="AW223" s="230"/>
      <c r="AX223" s="230"/>
      <c r="AY223" s="230"/>
      <c r="AZ223" s="230"/>
      <c r="BA223"/>
    </row>
    <row r="224" spans="2:53" s="78" customFormat="1" ht="15" customHeight="1" x14ac:dyDescent="0.35">
      <c r="B224" s="50" t="s">
        <v>117</v>
      </c>
      <c r="C224" s="50"/>
      <c r="D224" s="50"/>
      <c r="E224" s="50"/>
      <c r="F224" s="50"/>
      <c r="G224" s="50"/>
      <c r="H224" s="50"/>
      <c r="I224" s="50"/>
      <c r="J224" s="50"/>
      <c r="K224" s="50"/>
      <c r="L224" s="50"/>
      <c r="M224" s="50"/>
      <c r="N224" s="50"/>
      <c r="O224" s="50"/>
      <c r="P224" s="50"/>
      <c r="Q224" s="50"/>
      <c r="R224" s="50"/>
      <c r="S224" s="50"/>
      <c r="T224" s="379"/>
      <c r="U224" s="379"/>
      <c r="V224" s="379"/>
      <c r="W224" s="379"/>
      <c r="X224" s="379"/>
      <c r="Y224" s="379"/>
      <c r="Z224" s="379"/>
      <c r="AA224" s="379"/>
      <c r="AB224" s="230"/>
      <c r="AC224" s="379"/>
      <c r="AD224" s="379"/>
      <c r="AE224" s="379"/>
      <c r="AF224" s="379"/>
      <c r="AG224" s="379"/>
      <c r="AH224" s="379"/>
      <c r="AI224" s="379"/>
      <c r="AJ224" s="379"/>
      <c r="AK224" s="230"/>
      <c r="AL224" s="379"/>
      <c r="AM224" s="379"/>
      <c r="AN224" s="379"/>
      <c r="AO224" s="379"/>
      <c r="AP224" s="379"/>
      <c r="AQ224" s="379"/>
      <c r="AR224" s="379"/>
      <c r="AS224" s="379"/>
      <c r="AT224" s="230"/>
      <c r="AU224" s="230"/>
      <c r="AV224" s="230"/>
      <c r="AW224" s="230"/>
      <c r="AX224" s="230"/>
      <c r="AY224" s="230"/>
      <c r="AZ224" s="230"/>
      <c r="BA224"/>
    </row>
    <row r="225" spans="2:53" s="78" customFormat="1" ht="15" customHeight="1" x14ac:dyDescent="0.35">
      <c r="B225" s="18" t="s">
        <v>154</v>
      </c>
      <c r="C225" s="18"/>
      <c r="D225" s="18"/>
      <c r="E225" s="18"/>
      <c r="F225" s="18"/>
      <c r="G225" s="18"/>
      <c r="H225" s="18"/>
      <c r="I225" s="18"/>
      <c r="J225" s="18"/>
      <c r="K225" s="18"/>
      <c r="L225" s="18"/>
      <c r="M225" s="18"/>
      <c r="N225" s="18"/>
      <c r="O225" s="18"/>
      <c r="P225" s="18"/>
      <c r="Q225" s="18"/>
      <c r="R225" s="18"/>
      <c r="S225" s="18"/>
      <c r="T225" s="357">
        <v>92159.978264809994</v>
      </c>
      <c r="U225" s="357">
        <v>93154.950380509996</v>
      </c>
      <c r="V225" s="357">
        <v>93850.060180650005</v>
      </c>
      <c r="W225" s="357">
        <v>94985.699804000003</v>
      </c>
      <c r="X225" s="357">
        <f>'Operating Data'!X127</f>
        <v>96054.708243999994</v>
      </c>
      <c r="Y225" s="346">
        <v>96999.357756000012</v>
      </c>
      <c r="Z225" s="357">
        <f>AF225</f>
        <v>97977.369536999991</v>
      </c>
      <c r="AA225" s="357"/>
      <c r="AB225" s="357"/>
      <c r="AC225" s="357">
        <f>'Operating Data'!AC127</f>
        <v>97174.842498999991</v>
      </c>
      <c r="AD225" s="357">
        <f>'Operating Data'!AD127</f>
        <v>97433.113112999999</v>
      </c>
      <c r="AE225" s="357">
        <f>'Operating Data'!AE127</f>
        <v>97725.877150999979</v>
      </c>
      <c r="AF225" s="357">
        <f>'Operating Data'!AF127</f>
        <v>97977.369536999991</v>
      </c>
      <c r="AG225" s="357">
        <f>'Operating Data'!AG127</f>
        <v>98220.380210999996</v>
      </c>
      <c r="AH225" s="357">
        <f>'Operating Data'!AH127</f>
        <v>98513.803263999987</v>
      </c>
      <c r="AI225" s="357"/>
      <c r="AJ225" s="357"/>
      <c r="AK225" s="230"/>
      <c r="AL225" s="357"/>
      <c r="AM225" s="357"/>
      <c r="AN225" s="357"/>
      <c r="AO225" s="357"/>
      <c r="AP225" s="357"/>
      <c r="AQ225" s="357"/>
      <c r="AR225" s="357"/>
      <c r="AS225" s="357"/>
      <c r="AT225" s="230"/>
      <c r="AU225" s="230"/>
      <c r="AV225" s="230"/>
      <c r="AW225" s="230"/>
      <c r="AX225" s="230"/>
      <c r="AY225" s="230"/>
      <c r="AZ225" s="230"/>
      <c r="BA225"/>
    </row>
    <row r="226" spans="2:53" s="78" customFormat="1" ht="15" customHeight="1" x14ac:dyDescent="0.35">
      <c r="B226" s="21"/>
      <c r="C226" s="21"/>
      <c r="D226" s="21"/>
      <c r="E226" s="21"/>
      <c r="F226" s="21"/>
      <c r="G226" s="21"/>
      <c r="H226" s="21"/>
      <c r="I226" s="21"/>
      <c r="J226" s="21"/>
      <c r="K226" s="21"/>
      <c r="L226" s="21"/>
      <c r="M226" s="21"/>
      <c r="N226" s="21"/>
      <c r="O226" s="21"/>
      <c r="P226" s="21"/>
      <c r="Q226" s="21"/>
      <c r="R226" s="21"/>
      <c r="S226" s="21"/>
      <c r="T226" s="380"/>
      <c r="U226" s="380"/>
      <c r="V226" s="380"/>
      <c r="W226" s="380"/>
      <c r="X226" s="380"/>
      <c r="Y226" s="380"/>
      <c r="Z226" s="380"/>
      <c r="AA226" s="380"/>
      <c r="AB226" s="230"/>
      <c r="AC226" s="380"/>
      <c r="AD226" s="380"/>
      <c r="AE226" s="380"/>
      <c r="AF226" s="380"/>
      <c r="AG226" s="380"/>
      <c r="AH226" s="380"/>
      <c r="AI226" s="355"/>
      <c r="AJ226" s="355"/>
      <c r="AK226" s="230"/>
      <c r="AL226" s="380"/>
      <c r="AM226" s="357"/>
      <c r="AN226" s="357"/>
      <c r="AO226" s="357"/>
      <c r="AP226" s="357"/>
      <c r="AQ226" s="357"/>
      <c r="AR226" s="357"/>
      <c r="AS226" s="357"/>
      <c r="AT226" s="230"/>
      <c r="AU226" s="230"/>
      <c r="AV226" s="230"/>
      <c r="AW226" s="230"/>
      <c r="AX226" s="230"/>
      <c r="AY226" s="230"/>
      <c r="AZ226" s="230"/>
      <c r="BA226"/>
    </row>
    <row r="227" spans="2:53" s="78" customFormat="1" ht="15" customHeight="1" x14ac:dyDescent="0.35">
      <c r="B227" s="48" t="s">
        <v>122</v>
      </c>
      <c r="C227" s="48"/>
      <c r="D227" s="48"/>
      <c r="E227" s="48"/>
      <c r="F227" s="48"/>
      <c r="G227" s="48"/>
      <c r="H227" s="48"/>
      <c r="I227" s="48"/>
      <c r="J227" s="48"/>
      <c r="K227" s="48"/>
      <c r="L227" s="48"/>
      <c r="M227" s="48"/>
      <c r="N227" s="48"/>
      <c r="O227" s="48"/>
      <c r="P227" s="48"/>
      <c r="Q227" s="48"/>
      <c r="R227" s="48"/>
      <c r="S227" s="48"/>
      <c r="T227" s="356">
        <v>3451.04</v>
      </c>
      <c r="U227" s="356">
        <v>3524.1149999999998</v>
      </c>
      <c r="V227" s="356">
        <v>3600.7809999999999</v>
      </c>
      <c r="W227" s="356">
        <v>3680.442</v>
      </c>
      <c r="X227" s="356">
        <f>'Operating Data'!X149</f>
        <v>3774.9009999999998</v>
      </c>
      <c r="Y227" s="269">
        <v>3882.7559999999999</v>
      </c>
      <c r="Z227" s="356">
        <f>AF227</f>
        <v>3940.873</v>
      </c>
      <c r="AA227" s="356"/>
      <c r="AB227" s="356"/>
      <c r="AC227" s="356">
        <f>'Operating Data'!AC149</f>
        <v>3889.0050000000001</v>
      </c>
      <c r="AD227" s="356">
        <f>'Operating Data'!AD149</f>
        <v>3906.0230000000001</v>
      </c>
      <c r="AE227" s="356">
        <f>'Operating Data'!AE149</f>
        <v>3925.47</v>
      </c>
      <c r="AF227" s="356">
        <f>'Operating Data'!AF149</f>
        <v>3940.873</v>
      </c>
      <c r="AG227" s="356">
        <f>'Operating Data'!AG149</f>
        <v>3961.6930000000002</v>
      </c>
      <c r="AH227" s="356">
        <f>'Operating Data'!AH149</f>
        <v>3976.377</v>
      </c>
      <c r="AI227" s="356"/>
      <c r="AJ227" s="356"/>
      <c r="AK227" s="230"/>
      <c r="AL227" s="356"/>
      <c r="AM227" s="356"/>
      <c r="AN227" s="356"/>
      <c r="AO227" s="356"/>
      <c r="AP227" s="356"/>
      <c r="AQ227" s="356"/>
      <c r="AR227" s="356"/>
      <c r="AS227" s="356"/>
      <c r="AT227" s="230"/>
      <c r="AU227" s="230"/>
      <c r="AV227" s="230"/>
      <c r="AW227" s="230"/>
      <c r="AX227" s="230"/>
      <c r="AY227" s="230"/>
      <c r="AZ227" s="230"/>
      <c r="BA227"/>
    </row>
    <row r="228" spans="2:53" s="78" customFormat="1" ht="15" customHeight="1" x14ac:dyDescent="0.35">
      <c r="B228" s="156" t="s">
        <v>123</v>
      </c>
      <c r="C228" s="156"/>
      <c r="D228" s="156"/>
      <c r="E228" s="156"/>
      <c r="F228" s="156"/>
      <c r="G228" s="156"/>
      <c r="H228" s="156"/>
      <c r="I228" s="156"/>
      <c r="J228" s="156"/>
      <c r="K228" s="156"/>
      <c r="L228" s="156"/>
      <c r="M228" s="156"/>
      <c r="N228" s="156"/>
      <c r="O228" s="156"/>
      <c r="P228" s="156"/>
      <c r="Q228" s="156"/>
      <c r="R228" s="156"/>
      <c r="S228" s="156"/>
      <c r="T228" s="368" t="s">
        <v>11</v>
      </c>
      <c r="U228" s="368">
        <f t="shared" ref="U228:Z228" si="107">IFERROR(IF(OR(U227/T227-1&gt;2,U227/T227-1&lt;-0.95),"-",U227/T227-1),"-")</f>
        <v>2.117477629931841E-2</v>
      </c>
      <c r="V228" s="369">
        <f t="shared" si="107"/>
        <v>2.1754681671852349E-2</v>
      </c>
      <c r="W228" s="370">
        <f t="shared" si="107"/>
        <v>2.2123256038065087E-2</v>
      </c>
      <c r="X228" s="370">
        <f t="shared" si="107"/>
        <v>2.5665123917181676E-2</v>
      </c>
      <c r="Y228" s="370">
        <f t="shared" si="107"/>
        <v>2.8571610222360766E-2</v>
      </c>
      <c r="Z228" s="370">
        <f t="shared" si="107"/>
        <v>1.4967976354939738E-2</v>
      </c>
      <c r="AA228" s="370"/>
      <c r="AB228" s="230"/>
      <c r="AC228" s="370" t="s">
        <v>11</v>
      </c>
      <c r="AD228" s="370" t="s">
        <v>11</v>
      </c>
      <c r="AE228" s="370" t="s">
        <v>11</v>
      </c>
      <c r="AF228" s="370" t="s">
        <v>11</v>
      </c>
      <c r="AG228" s="370">
        <f>IFERROR(IF(OR(AG227/AC227-1&gt;2,AG227/AC227-1&lt;-0.95),"-",AG227/AC227-1),"-")</f>
        <v>1.8690641950833253E-2</v>
      </c>
      <c r="AH228" s="370">
        <f>IFERROR(IF(OR(AH227/AD227-1&gt;2,AH227/AD227-1&lt;-0.95),"-",AH227/AD227-1),"-")</f>
        <v>1.8011670694207282E-2</v>
      </c>
      <c r="AI228" s="370"/>
      <c r="AJ228" s="370"/>
      <c r="AK228" s="230"/>
      <c r="AL228" s="368"/>
      <c r="AM228" s="368"/>
      <c r="AN228" s="368"/>
      <c r="AO228" s="368"/>
      <c r="AP228" s="368"/>
      <c r="AQ228" s="368"/>
      <c r="AR228" s="368"/>
      <c r="AS228" s="368"/>
      <c r="AT228" s="230"/>
      <c r="AU228" s="230"/>
      <c r="AV228" s="230"/>
      <c r="AW228" s="230"/>
      <c r="AX228" s="230"/>
      <c r="AY228" s="230"/>
      <c r="AZ228" s="230"/>
      <c r="BA228"/>
    </row>
    <row r="229" spans="2:53" s="78" customFormat="1" ht="15" customHeight="1" x14ac:dyDescent="0.35">
      <c r="B229" s="41" t="s">
        <v>126</v>
      </c>
      <c r="C229" s="41"/>
      <c r="D229" s="41"/>
      <c r="E229" s="41"/>
      <c r="F229" s="41"/>
      <c r="G229" s="41"/>
      <c r="H229" s="41"/>
      <c r="I229" s="41"/>
      <c r="J229" s="41"/>
      <c r="K229" s="41"/>
      <c r="L229" s="41"/>
      <c r="M229" s="41"/>
      <c r="N229" s="41"/>
      <c r="O229" s="41"/>
      <c r="P229" s="41"/>
      <c r="Q229" s="41"/>
      <c r="R229" s="41"/>
      <c r="S229" s="41"/>
      <c r="T229" s="357">
        <v>1886.693</v>
      </c>
      <c r="U229" s="357">
        <v>1936.0989999999999</v>
      </c>
      <c r="V229" s="357">
        <v>1980.4480000000001</v>
      </c>
      <c r="W229" s="357">
        <v>2023.818</v>
      </c>
      <c r="X229" s="357">
        <f>'Operating Data'!X150</f>
        <v>2079.663</v>
      </c>
      <c r="Y229" s="346">
        <v>2154.7860000000001</v>
      </c>
      <c r="Z229" s="357">
        <f>AF229</f>
        <v>2176.9670000000001</v>
      </c>
      <c r="AA229" s="357"/>
      <c r="AB229" s="357"/>
      <c r="AC229" s="357">
        <f>'Operating Data'!AC150</f>
        <v>2149.8620000000001</v>
      </c>
      <c r="AD229" s="357">
        <f>'Operating Data'!AD150</f>
        <v>2160.8209999999999</v>
      </c>
      <c r="AE229" s="357">
        <f>'Operating Data'!AE150</f>
        <v>2170.3629999999998</v>
      </c>
      <c r="AF229" s="357">
        <f>'Operating Data'!AF150</f>
        <v>2176.9670000000001</v>
      </c>
      <c r="AG229" s="357">
        <f>'Operating Data'!AG150</f>
        <v>2186.0079999999998</v>
      </c>
      <c r="AH229" s="357">
        <f>'Operating Data'!AH150</f>
        <v>2193.203</v>
      </c>
      <c r="AI229" s="357"/>
      <c r="AJ229" s="357"/>
      <c r="AK229" s="230"/>
      <c r="AL229" s="357"/>
      <c r="AM229" s="357"/>
      <c r="AN229" s="357"/>
      <c r="AO229" s="357"/>
      <c r="AP229" s="357"/>
      <c r="AQ229" s="357"/>
      <c r="AR229" s="357"/>
      <c r="AS229" s="357"/>
      <c r="AT229" s="230"/>
      <c r="AU229" s="230"/>
      <c r="AV229" s="230"/>
      <c r="AW229" s="230"/>
      <c r="AX229" s="230"/>
      <c r="AY229" s="230"/>
      <c r="AZ229" s="230"/>
      <c r="BA229"/>
    </row>
    <row r="230" spans="2:53" s="78" customFormat="1" ht="15" customHeight="1" x14ac:dyDescent="0.35">
      <c r="B230" s="156" t="s">
        <v>123</v>
      </c>
      <c r="C230" s="156"/>
      <c r="D230" s="156"/>
      <c r="E230" s="156"/>
      <c r="F230" s="156"/>
      <c r="G230" s="156"/>
      <c r="H230" s="156"/>
      <c r="I230" s="156"/>
      <c r="J230" s="156"/>
      <c r="K230" s="156"/>
      <c r="L230" s="156"/>
      <c r="M230" s="156"/>
      <c r="N230" s="156"/>
      <c r="O230" s="156"/>
      <c r="P230" s="156"/>
      <c r="Q230" s="156"/>
      <c r="R230" s="156"/>
      <c r="S230" s="156"/>
      <c r="T230" s="368" t="s">
        <v>11</v>
      </c>
      <c r="U230" s="368">
        <f t="shared" ref="U230:Z230" si="108">IFERROR(IF(OR(U229/T229-1&gt;2,U229/T229-1&lt;-0.95),"-",U229/T229-1),"-")</f>
        <v>2.618656029359312E-2</v>
      </c>
      <c r="V230" s="369">
        <f t="shared" si="108"/>
        <v>2.290636997384965E-2</v>
      </c>
      <c r="W230" s="370">
        <f t="shared" si="108"/>
        <v>2.1899085459451628E-2</v>
      </c>
      <c r="X230" s="370">
        <f t="shared" si="108"/>
        <v>2.7593884430319404E-2</v>
      </c>
      <c r="Y230" s="370">
        <f t="shared" si="108"/>
        <v>3.6122679491821463E-2</v>
      </c>
      <c r="Z230" s="370">
        <f t="shared" si="108"/>
        <v>1.0293829642479491E-2</v>
      </c>
      <c r="AA230" s="370"/>
      <c r="AB230" s="230"/>
      <c r="AC230" s="370" t="s">
        <v>11</v>
      </c>
      <c r="AD230" s="370" t="s">
        <v>11</v>
      </c>
      <c r="AE230" s="370" t="s">
        <v>11</v>
      </c>
      <c r="AF230" s="370" t="s">
        <v>11</v>
      </c>
      <c r="AG230" s="370">
        <f>IFERROR(IF(OR(AG229/AC229-1&gt;2,AG229/AC229-1&lt;-0.95),"-",AG229/AC229-1),"-")</f>
        <v>1.6813172194308112E-2</v>
      </c>
      <c r="AH230" s="370">
        <f>IFERROR(IF(OR(AH229/AD229-1&gt;2,AH229/AD229-1&lt;-0.95),"-",AH229/AD229-1),"-")</f>
        <v>1.498597061024487E-2</v>
      </c>
      <c r="AI230" s="370"/>
      <c r="AJ230" s="370"/>
      <c r="AK230" s="230"/>
      <c r="AL230" s="368"/>
      <c r="AM230" s="368"/>
      <c r="AN230" s="368"/>
      <c r="AO230" s="368"/>
      <c r="AP230" s="368"/>
      <c r="AQ230" s="368"/>
      <c r="AR230" s="368"/>
      <c r="AS230" s="368"/>
      <c r="AT230" s="230"/>
      <c r="AU230" s="230"/>
      <c r="AV230" s="230"/>
      <c r="AW230" s="230"/>
      <c r="AX230" s="230"/>
      <c r="AY230" s="230"/>
      <c r="AZ230" s="230"/>
      <c r="BA230"/>
    </row>
    <row r="231" spans="2:53" s="78" customFormat="1" ht="15" customHeight="1" x14ac:dyDescent="0.35">
      <c r="B231" s="41" t="s">
        <v>129</v>
      </c>
      <c r="C231" s="41"/>
      <c r="D231" s="41"/>
      <c r="E231" s="41"/>
      <c r="F231" s="41"/>
      <c r="G231" s="41"/>
      <c r="H231" s="41"/>
      <c r="I231" s="41"/>
      <c r="J231" s="41"/>
      <c r="K231" s="41"/>
      <c r="L231" s="41"/>
      <c r="M231" s="41"/>
      <c r="N231" s="41"/>
      <c r="O231" s="41"/>
      <c r="P231" s="41"/>
      <c r="Q231" s="41"/>
      <c r="R231" s="41"/>
      <c r="S231" s="41"/>
      <c r="T231" s="357">
        <v>1564.347</v>
      </c>
      <c r="U231" s="357">
        <v>1588.0160000000001</v>
      </c>
      <c r="V231" s="357">
        <v>1620.3330000000001</v>
      </c>
      <c r="W231" s="357">
        <v>1656.624</v>
      </c>
      <c r="X231" s="357">
        <f>'Operating Data'!X151</f>
        <v>1695.2380000000001</v>
      </c>
      <c r="Y231" s="346">
        <v>1727.97</v>
      </c>
      <c r="Z231" s="357">
        <f>AF231</f>
        <v>1763.9059999999999</v>
      </c>
      <c r="AA231" s="357"/>
      <c r="AB231" s="357"/>
      <c r="AC231" s="357">
        <f>'Operating Data'!AC151</f>
        <v>1739.143</v>
      </c>
      <c r="AD231" s="357">
        <f>'Operating Data'!AD151</f>
        <v>1745.202</v>
      </c>
      <c r="AE231" s="357">
        <f>'Operating Data'!AE151</f>
        <v>1755.107</v>
      </c>
      <c r="AF231" s="357">
        <f>'Operating Data'!AF151</f>
        <v>1763.9059999999999</v>
      </c>
      <c r="AG231" s="357">
        <f>'Operating Data'!AG151</f>
        <v>1775.6849999999999</v>
      </c>
      <c r="AH231" s="357">
        <f>'Operating Data'!AH151</f>
        <v>1783.174</v>
      </c>
      <c r="AI231" s="357"/>
      <c r="AJ231" s="357"/>
      <c r="AK231" s="230"/>
      <c r="AL231" s="357"/>
      <c r="AM231" s="357"/>
      <c r="AN231" s="357"/>
      <c r="AO231" s="357"/>
      <c r="AP231" s="357"/>
      <c r="AQ231" s="357"/>
      <c r="AR231" s="357"/>
      <c r="AS231" s="357"/>
      <c r="AT231" s="230"/>
      <c r="AU231" s="230"/>
      <c r="AV231" s="230"/>
      <c r="AW231" s="230"/>
      <c r="AX231" s="230"/>
      <c r="AY231" s="230"/>
      <c r="AZ231" s="230"/>
      <c r="BA231"/>
    </row>
    <row r="232" spans="2:53" s="78" customFormat="1" ht="15" customHeight="1" x14ac:dyDescent="0.35">
      <c r="B232" s="156" t="s">
        <v>123</v>
      </c>
      <c r="C232" s="156"/>
      <c r="D232" s="156"/>
      <c r="E232" s="156"/>
      <c r="F232" s="156"/>
      <c r="G232" s="156"/>
      <c r="H232" s="156"/>
      <c r="I232" s="156"/>
      <c r="J232" s="156"/>
      <c r="K232" s="156"/>
      <c r="L232" s="156"/>
      <c r="M232" s="156"/>
      <c r="N232" s="156"/>
      <c r="O232" s="156"/>
      <c r="P232" s="156"/>
      <c r="Q232" s="156"/>
      <c r="R232" s="156"/>
      <c r="S232" s="156"/>
      <c r="T232" s="368" t="s">
        <v>11</v>
      </c>
      <c r="U232" s="368">
        <f t="shared" ref="U232:Z232" si="109">IFERROR(IF(OR(U231/T231-1&gt;2,U231/T231-1&lt;-0.95),"-",U231/T231-1),"-")</f>
        <v>1.5130274804758814E-2</v>
      </c>
      <c r="V232" s="369">
        <f t="shared" si="109"/>
        <v>2.0350550624175012E-2</v>
      </c>
      <c r="W232" s="370">
        <f t="shared" si="109"/>
        <v>2.239724797310183E-2</v>
      </c>
      <c r="X232" s="370">
        <f t="shared" si="109"/>
        <v>2.3308849805387277E-2</v>
      </c>
      <c r="Y232" s="370">
        <f t="shared" si="109"/>
        <v>1.9308203331921625E-2</v>
      </c>
      <c r="Z232" s="370">
        <f t="shared" si="109"/>
        <v>2.0796657349375192E-2</v>
      </c>
      <c r="AA232" s="370"/>
      <c r="AB232" s="230"/>
      <c r="AC232" s="370" t="s">
        <v>11</v>
      </c>
      <c r="AD232" s="370" t="s">
        <v>11</v>
      </c>
      <c r="AE232" s="370" t="s">
        <v>11</v>
      </c>
      <c r="AF232" s="370" t="s">
        <v>11</v>
      </c>
      <c r="AG232" s="370">
        <f>IFERROR(IF(OR(AG231/AC231-1&gt;2,AG231/AC231-1&lt;-0.95),"-",AG231/AC231-1),"-")</f>
        <v>2.1011498191925604E-2</v>
      </c>
      <c r="AH232" s="370">
        <f>IFERROR(IF(OR(AH231/AD231-1&gt;2,AH231/AD231-1&lt;-0.95),"-",AH231/AD231-1),"-")</f>
        <v>2.1757939768576984E-2</v>
      </c>
      <c r="AI232" s="370"/>
      <c r="AJ232" s="370"/>
      <c r="AK232" s="230"/>
      <c r="AL232" s="368"/>
      <c r="AM232" s="368"/>
      <c r="AN232" s="368"/>
      <c r="AO232" s="368"/>
      <c r="AP232" s="368"/>
      <c r="AQ232" s="368"/>
      <c r="AR232" s="368"/>
      <c r="AS232" s="368"/>
      <c r="AT232" s="230"/>
      <c r="AU232" s="230"/>
      <c r="AV232" s="230"/>
      <c r="AW232" s="230"/>
      <c r="AX232" s="230"/>
      <c r="AY232" s="230"/>
      <c r="AZ232" s="230"/>
      <c r="BA232"/>
    </row>
    <row r="233" spans="2:53" s="78" customFormat="1" ht="15" customHeight="1" x14ac:dyDescent="0.35">
      <c r="B233" s="21"/>
      <c r="C233" s="21"/>
      <c r="D233" s="21"/>
      <c r="E233" s="21"/>
      <c r="F233" s="21"/>
      <c r="G233" s="21"/>
      <c r="H233" s="21"/>
      <c r="I233" s="21"/>
      <c r="J233" s="21"/>
      <c r="K233" s="21"/>
      <c r="L233" s="21"/>
      <c r="M233" s="21"/>
      <c r="N233" s="21"/>
      <c r="O233" s="21"/>
      <c r="P233" s="21"/>
      <c r="Q233" s="21"/>
      <c r="R233" s="21"/>
      <c r="S233" s="21"/>
      <c r="T233" s="380"/>
      <c r="U233" s="380"/>
      <c r="V233" s="380"/>
      <c r="W233" s="380"/>
      <c r="X233" s="380"/>
      <c r="Y233" s="380"/>
      <c r="Z233" s="380"/>
      <c r="AA233" s="380"/>
      <c r="AB233" s="230"/>
      <c r="AC233" s="380"/>
      <c r="AD233" s="380"/>
      <c r="AE233" s="380"/>
      <c r="AF233" s="380"/>
      <c r="AG233" s="380"/>
      <c r="AH233" s="380"/>
      <c r="AI233" s="355"/>
      <c r="AJ233" s="355"/>
      <c r="AK233" s="230"/>
      <c r="AL233" s="380"/>
      <c r="AM233" s="357"/>
      <c r="AN233" s="357"/>
      <c r="AO233" s="357"/>
      <c r="AP233" s="357"/>
      <c r="AQ233" s="357"/>
      <c r="AR233" s="357"/>
      <c r="AS233" s="357"/>
      <c r="AT233" s="230"/>
      <c r="AU233" s="230"/>
      <c r="AV233" s="230"/>
      <c r="AW233" s="230"/>
      <c r="AX233" s="230"/>
      <c r="AY233" s="230"/>
      <c r="AZ233" s="230"/>
      <c r="BA233"/>
    </row>
    <row r="234" spans="2:53" s="78" customFormat="1" ht="15" customHeight="1" x14ac:dyDescent="0.35">
      <c r="B234" s="34" t="s">
        <v>125</v>
      </c>
      <c r="C234" s="34"/>
      <c r="D234" s="34"/>
      <c r="E234" s="34"/>
      <c r="F234" s="34"/>
      <c r="G234" s="34"/>
      <c r="H234" s="34"/>
      <c r="I234" s="34"/>
      <c r="J234" s="34"/>
      <c r="K234" s="34"/>
      <c r="L234" s="34"/>
      <c r="M234" s="34"/>
      <c r="N234" s="34"/>
      <c r="O234" s="34"/>
      <c r="P234" s="34"/>
      <c r="Q234" s="34"/>
      <c r="R234" s="34"/>
      <c r="S234" s="34"/>
      <c r="T234" s="380"/>
      <c r="U234" s="380"/>
      <c r="V234" s="380"/>
      <c r="W234" s="380"/>
      <c r="X234" s="380"/>
      <c r="Y234" s="380"/>
      <c r="Z234" s="380"/>
      <c r="AA234" s="380"/>
      <c r="AB234" s="230"/>
      <c r="AC234" s="380"/>
      <c r="AD234" s="380"/>
      <c r="AE234" s="380"/>
      <c r="AF234" s="380"/>
      <c r="AG234" s="380"/>
      <c r="AH234" s="380"/>
      <c r="AI234" s="355"/>
      <c r="AJ234" s="355"/>
      <c r="AK234" s="230"/>
      <c r="AL234" s="380"/>
      <c r="AM234" s="357"/>
      <c r="AN234" s="357"/>
      <c r="AO234" s="357"/>
      <c r="AP234" s="357"/>
      <c r="AQ234" s="357"/>
      <c r="AR234" s="357"/>
      <c r="AS234" s="357"/>
      <c r="AT234" s="230"/>
      <c r="AU234" s="230"/>
      <c r="AV234" s="230"/>
      <c r="AW234" s="230"/>
      <c r="AX234" s="230"/>
      <c r="AY234" s="230"/>
      <c r="AZ234" s="230"/>
      <c r="BA234"/>
    </row>
    <row r="235" spans="2:53" s="78" customFormat="1" ht="15" customHeight="1" x14ac:dyDescent="0.35">
      <c r="B235" s="37" t="s">
        <v>126</v>
      </c>
      <c r="C235" s="37"/>
      <c r="D235" s="37"/>
      <c r="E235" s="37"/>
      <c r="F235" s="37"/>
      <c r="G235" s="37"/>
      <c r="H235" s="37"/>
      <c r="I235" s="37"/>
      <c r="J235" s="37"/>
      <c r="K235" s="37"/>
      <c r="L235" s="37"/>
      <c r="M235" s="37"/>
      <c r="N235" s="37"/>
      <c r="O235" s="37"/>
      <c r="P235" s="37"/>
      <c r="Q235" s="37"/>
      <c r="R235" s="37"/>
      <c r="S235" s="37"/>
      <c r="T235" s="381">
        <v>8.4331929999999999E-2</v>
      </c>
      <c r="U235" s="381">
        <v>8.1080310000000003E-2</v>
      </c>
      <c r="V235" s="381">
        <v>8.5695999999999994E-2</v>
      </c>
      <c r="W235" s="381">
        <v>8.2916281830423294E-2</v>
      </c>
      <c r="X235" s="381">
        <f>'Operating Data'!X160</f>
        <v>7.9066954888097479E-2</v>
      </c>
      <c r="Y235" s="298">
        <v>7.1972836473468998E-2</v>
      </c>
      <c r="Z235" s="381">
        <f t="shared" ref="Z235:Z240" si="110">AF235</f>
        <v>6.981364827812131E-2</v>
      </c>
      <c r="AA235" s="381"/>
      <c r="AB235" s="381"/>
      <c r="AC235" s="381">
        <f>'Operating Data'!AC160</f>
        <v>7.1942547912007868E-2</v>
      </c>
      <c r="AD235" s="381">
        <f>'Operating Data'!AD160</f>
        <v>7.1310900526743909E-2</v>
      </c>
      <c r="AE235" s="381">
        <f>'Operating Data'!AE160</f>
        <v>7.0638331638158913E-2</v>
      </c>
      <c r="AF235" s="381">
        <f>'Operating Data'!AF160</f>
        <v>6.981364827812131E-2</v>
      </c>
      <c r="AG235" s="381">
        <f>'Operating Data'!AG160</f>
        <v>7.4304452388490788E-2</v>
      </c>
      <c r="AH235" s="381">
        <f>'Operating Data'!AH160</f>
        <v>7.4110038405671971E-2</v>
      </c>
      <c r="AI235" s="381"/>
      <c r="AJ235" s="381"/>
      <c r="AK235" s="230"/>
      <c r="AL235" s="381"/>
      <c r="AM235" s="357"/>
      <c r="AN235" s="357"/>
      <c r="AO235" s="357"/>
      <c r="AP235" s="357"/>
      <c r="AQ235" s="357"/>
      <c r="AR235" s="357"/>
      <c r="AS235" s="357"/>
      <c r="AT235" s="230"/>
      <c r="AU235" s="230"/>
      <c r="AV235" s="230"/>
      <c r="AW235" s="230"/>
      <c r="AX235" s="230"/>
      <c r="AY235" s="230"/>
      <c r="AZ235" s="230"/>
      <c r="BA235"/>
    </row>
    <row r="236" spans="2:53" s="78" customFormat="1" ht="15" customHeight="1" x14ac:dyDescent="0.35">
      <c r="B236" s="38" t="s">
        <v>127</v>
      </c>
      <c r="C236" s="38"/>
      <c r="D236" s="38"/>
      <c r="E236" s="38"/>
      <c r="F236" s="38"/>
      <c r="G236" s="38"/>
      <c r="H236" s="38"/>
      <c r="I236" s="38"/>
      <c r="J236" s="38"/>
      <c r="K236" s="38"/>
      <c r="L236" s="38"/>
      <c r="M236" s="38"/>
      <c r="N236" s="38"/>
      <c r="O236" s="38"/>
      <c r="P236" s="38"/>
      <c r="Q236" s="38"/>
      <c r="R236" s="38"/>
      <c r="S236" s="38"/>
      <c r="T236" s="381">
        <v>5.5890500000000003E-2</v>
      </c>
      <c r="U236" s="381">
        <v>5.642875E-2</v>
      </c>
      <c r="V236" s="381">
        <v>5.5381E-2</v>
      </c>
      <c r="W236" s="381" vm="7">
        <v>5.755060025291861E-2</v>
      </c>
      <c r="X236" s="381" vm="31">
        <f>'Operating Data'!X161</f>
        <v>3.5718473739906303E-2</v>
      </c>
      <c r="Y236" s="298" vm="180">
        <v>3.6320997690456686E-2</v>
      </c>
      <c r="Z236" s="381" vm="336">
        <f t="shared" si="110"/>
        <v>3.7100000000022178E-2</v>
      </c>
      <c r="AA236" s="381"/>
      <c r="AB236" s="381"/>
      <c r="AC236" s="381" vm="281">
        <f>'Operating Data'!AC161</f>
        <v>3.7992706528367295E-2</v>
      </c>
      <c r="AD236" s="381" vm="314">
        <f>'Operating Data'!AD161</f>
        <v>3.6695717095276671E-2</v>
      </c>
      <c r="AE236" s="381" vm="270">
        <f>'Operating Data'!AE161</f>
        <v>3.6944774561916582E-2</v>
      </c>
      <c r="AF236" s="381" vm="336">
        <f>'Operating Data'!AF161</f>
        <v>3.7100000000022178E-2</v>
      </c>
      <c r="AG236" s="381" vm="510">
        <f>'Operating Data'!AG161</f>
        <v>3.7961874131008259E-2</v>
      </c>
      <c r="AH236" s="381" vm="600">
        <f>'Operating Data'!AH161</f>
        <v>3.6698435461344582E-2</v>
      </c>
      <c r="AI236" s="381"/>
      <c r="AJ236" s="381"/>
      <c r="AK236" s="230"/>
      <c r="AL236" s="381"/>
      <c r="AM236" s="357"/>
      <c r="AN236" s="357"/>
      <c r="AO236" s="357"/>
      <c r="AP236" s="357"/>
      <c r="AQ236" s="357"/>
      <c r="AR236" s="357"/>
      <c r="AS236" s="357"/>
      <c r="AT236" s="230"/>
      <c r="AU236" s="230"/>
      <c r="AV236" s="230"/>
      <c r="AW236" s="230"/>
      <c r="AX236" s="230"/>
      <c r="AY236" s="230"/>
      <c r="AZ236" s="230"/>
      <c r="BA236"/>
    </row>
    <row r="237" spans="2:53" s="78" customFormat="1" ht="15" customHeight="1" x14ac:dyDescent="0.35">
      <c r="B237" s="38" t="s">
        <v>128</v>
      </c>
      <c r="C237" s="38"/>
      <c r="D237" s="38"/>
      <c r="E237" s="38"/>
      <c r="F237" s="38"/>
      <c r="G237" s="38"/>
      <c r="H237" s="38"/>
      <c r="I237" s="38"/>
      <c r="J237" s="38"/>
      <c r="K237" s="38"/>
      <c r="L237" s="38"/>
      <c r="M237" s="38"/>
      <c r="N237" s="38"/>
      <c r="O237" s="38"/>
      <c r="P237" s="38"/>
      <c r="Q237" s="38"/>
      <c r="R237" s="38"/>
      <c r="S237" s="38"/>
      <c r="T237" s="381">
        <v>2.844143E-2</v>
      </c>
      <c r="U237" s="381">
        <v>2.4651559999999999E-2</v>
      </c>
      <c r="V237" s="381">
        <v>3.0315000000000002E-2</v>
      </c>
      <c r="W237" s="381" vm="9">
        <v>2.5365681577504677E-2</v>
      </c>
      <c r="X237" s="381" vm="32">
        <f>'Operating Data'!X162</f>
        <v>4.3348481148191176E-2</v>
      </c>
      <c r="Y237" s="298" vm="181">
        <v>3.5651838783012313E-2</v>
      </c>
      <c r="Z237" s="381" vm="333">
        <f t="shared" si="110"/>
        <v>3.2713648278099125E-2</v>
      </c>
      <c r="AA237" s="381"/>
      <c r="AB237" s="381"/>
      <c r="AC237" s="381" vm="282">
        <f>'Operating Data'!AC162</f>
        <v>3.3949841383640572E-2</v>
      </c>
      <c r="AD237" s="381" vm="746">
        <f>'Operating Data'!AD162</f>
        <v>3.4615183431467231E-2</v>
      </c>
      <c r="AE237" s="381" vm="269">
        <f>'Operating Data'!AE162</f>
        <v>3.3693557076242331E-2</v>
      </c>
      <c r="AF237" s="381" vm="333">
        <f>'Operating Data'!AF162</f>
        <v>3.2713648278099125E-2</v>
      </c>
      <c r="AG237" s="381" vm="512">
        <f>'Operating Data'!AG162</f>
        <v>3.6342578257482529E-2</v>
      </c>
      <c r="AH237" s="381" vm="601">
        <f>'Operating Data'!AH162</f>
        <v>3.7411602944327389E-2</v>
      </c>
      <c r="AI237" s="381"/>
      <c r="AJ237" s="381"/>
      <c r="AK237" s="230"/>
      <c r="AL237" s="381"/>
      <c r="AM237" s="357"/>
      <c r="AN237" s="357"/>
      <c r="AO237" s="357"/>
      <c r="AP237" s="357"/>
      <c r="AQ237" s="357"/>
      <c r="AR237" s="357"/>
      <c r="AS237" s="357"/>
      <c r="AT237" s="230"/>
      <c r="AU237" s="230"/>
      <c r="AV237" s="230"/>
      <c r="AW237" s="230"/>
      <c r="AX237" s="230"/>
      <c r="AY237" s="230"/>
      <c r="AZ237" s="230"/>
      <c r="BA237"/>
    </row>
    <row r="238" spans="2:53" s="78" customFormat="1" ht="15" customHeight="1" x14ac:dyDescent="0.35">
      <c r="B238" s="37" t="s">
        <v>129</v>
      </c>
      <c r="C238" s="37"/>
      <c r="D238" s="37"/>
      <c r="E238" s="37"/>
      <c r="F238" s="37"/>
      <c r="G238" s="37"/>
      <c r="H238" s="37"/>
      <c r="I238" s="37"/>
      <c r="J238" s="37"/>
      <c r="K238" s="37"/>
      <c r="L238" s="37"/>
      <c r="M238" s="37"/>
      <c r="N238" s="37"/>
      <c r="O238" s="37"/>
      <c r="P238" s="37"/>
      <c r="Q238" s="37"/>
      <c r="R238" s="37"/>
      <c r="S238" s="37"/>
      <c r="T238" s="381">
        <v>0.11935841999999999</v>
      </c>
      <c r="U238" s="381">
        <v>0.1245378</v>
      </c>
      <c r="V238" s="381">
        <v>0.13392199999999999</v>
      </c>
      <c r="W238" s="381">
        <v>0.12411351310377056</v>
      </c>
      <c r="X238" s="381">
        <f>'Operating Data'!X163</f>
        <v>0.11946419349546938</v>
      </c>
      <c r="Y238" s="298">
        <v>0.11834329642742686</v>
      </c>
      <c r="Z238" s="381">
        <f t="shared" si="110"/>
        <v>0.11404801632859378</v>
      </c>
      <c r="AA238" s="381"/>
      <c r="AB238" s="381"/>
      <c r="AC238" s="381">
        <f>'Operating Data'!AC163</f>
        <v>0.12130065466797545</v>
      </c>
      <c r="AD238" s="381">
        <f>'Operating Data'!AD163</f>
        <v>0.11853572419785849</v>
      </c>
      <c r="AE238" s="381">
        <f>'Operating Data'!AE163</f>
        <v>0.11567292244297323</v>
      </c>
      <c r="AF238" s="381">
        <f>'Operating Data'!AF163</f>
        <v>0.11404801632859378</v>
      </c>
      <c r="AG238" s="381">
        <f>'Operating Data'!AG163</f>
        <v>0.11931131937974788</v>
      </c>
      <c r="AH238" s="381">
        <f>'Operating Data'!AH163</f>
        <v>0.11141579828910213</v>
      </c>
      <c r="AI238" s="381"/>
      <c r="AJ238" s="381"/>
      <c r="AK238" s="230"/>
      <c r="AL238" s="381"/>
      <c r="AM238" s="357"/>
      <c r="AN238" s="357"/>
      <c r="AO238" s="357"/>
      <c r="AP238" s="357"/>
      <c r="AQ238" s="357"/>
      <c r="AR238" s="357"/>
      <c r="AS238" s="357"/>
      <c r="AT238" s="230"/>
      <c r="AU238" s="230"/>
      <c r="AV238" s="230"/>
      <c r="AW238" s="230"/>
      <c r="AX238" s="230"/>
      <c r="AY238" s="230"/>
      <c r="AZ238" s="230"/>
      <c r="BA238"/>
    </row>
    <row r="239" spans="2:53" s="78" customFormat="1" ht="15" customHeight="1" x14ac:dyDescent="0.35">
      <c r="B239" s="45" t="s">
        <v>127</v>
      </c>
      <c r="C239" s="45"/>
      <c r="D239" s="45"/>
      <c r="E239" s="45"/>
      <c r="F239" s="45"/>
      <c r="G239" s="45"/>
      <c r="H239" s="45"/>
      <c r="I239" s="45"/>
      <c r="J239" s="45"/>
      <c r="K239" s="45"/>
      <c r="L239" s="45"/>
      <c r="M239" s="45"/>
      <c r="N239" s="45"/>
      <c r="O239" s="45"/>
      <c r="P239" s="45"/>
      <c r="Q239" s="45"/>
      <c r="R239" s="45"/>
      <c r="S239" s="45"/>
      <c r="T239" s="381">
        <v>7.5310240000000001E-2</v>
      </c>
      <c r="U239" s="381">
        <v>7.858801E-2</v>
      </c>
      <c r="V239" s="381">
        <v>8.2380999999999996E-2</v>
      </c>
      <c r="W239" s="381" vm="34">
        <v>7.758802362040923E-2</v>
      </c>
      <c r="X239" s="381" vm="30">
        <f>'Operating Data'!X164</f>
        <v>6.9880999180956957E-2</v>
      </c>
      <c r="Y239" s="298" vm="182">
        <v>6.6678722221169828E-2</v>
      </c>
      <c r="Z239" s="381" vm="337">
        <f t="shared" si="110"/>
        <v>6.7400000000019861E-2</v>
      </c>
      <c r="AA239" s="381"/>
      <c r="AB239" s="381"/>
      <c r="AC239" s="381" vm="283">
        <f>'Operating Data'!AC164</f>
        <v>7.243625749346233E-2</v>
      </c>
      <c r="AD239" s="381" vm="747">
        <f>'Operating Data'!AD164</f>
        <v>6.9418318316410335E-2</v>
      </c>
      <c r="AE239" s="381" vm="266">
        <f>'Operating Data'!AE164</f>
        <v>6.7180559112090074E-2</v>
      </c>
      <c r="AF239" s="381" vm="337">
        <f>'Operating Data'!AF164</f>
        <v>6.7400000000019861E-2</v>
      </c>
      <c r="AG239" s="381" vm="515">
        <f>'Operating Data'!AG164</f>
        <v>6.942509662806931E-2</v>
      </c>
      <c r="AH239" s="381" vm="602">
        <f>'Operating Data'!AH164</f>
        <v>6.7996071030418659E-2</v>
      </c>
      <c r="AI239" s="381"/>
      <c r="AJ239" s="381"/>
      <c r="AK239" s="230"/>
      <c r="AL239" s="381"/>
      <c r="AM239" s="357"/>
      <c r="AN239" s="357"/>
      <c r="AO239" s="357"/>
      <c r="AP239" s="357"/>
      <c r="AQ239" s="357"/>
      <c r="AR239" s="357"/>
      <c r="AS239" s="357"/>
      <c r="AT239" s="230"/>
      <c r="AU239" s="230"/>
      <c r="AV239" s="230"/>
      <c r="AW239" s="230"/>
      <c r="AX239" s="230"/>
      <c r="AY239" s="230"/>
      <c r="AZ239" s="230"/>
      <c r="BA239"/>
    </row>
    <row r="240" spans="2:53" s="78" customFormat="1" ht="15" customHeight="1" x14ac:dyDescent="0.35">
      <c r="B240" s="45" t="s">
        <v>128</v>
      </c>
      <c r="C240" s="45"/>
      <c r="D240" s="45"/>
      <c r="E240" s="45"/>
      <c r="F240" s="45"/>
      <c r="G240" s="45"/>
      <c r="H240" s="45"/>
      <c r="I240" s="45"/>
      <c r="J240" s="45"/>
      <c r="K240" s="45"/>
      <c r="L240" s="45"/>
      <c r="M240" s="45"/>
      <c r="N240" s="45"/>
      <c r="O240" s="45"/>
      <c r="P240" s="45"/>
      <c r="Q240" s="45"/>
      <c r="R240" s="45"/>
      <c r="S240" s="45"/>
      <c r="T240" s="381">
        <v>4.4048179999999999E-2</v>
      </c>
      <c r="U240" s="381">
        <v>4.5949789999999997E-2</v>
      </c>
      <c r="V240" s="381">
        <v>5.1540999999999997E-2</v>
      </c>
      <c r="W240" s="381" vm="9">
        <v>4.6525489483361319E-2</v>
      </c>
      <c r="X240" s="381" vm="48">
        <f>'Operating Data'!X165</f>
        <v>4.9583194314512427E-2</v>
      </c>
      <c r="Y240" s="298" vm="183">
        <v>5.1664574206257037E-2</v>
      </c>
      <c r="Z240" s="381" vm="338">
        <f t="shared" si="110"/>
        <v>4.6648016328573919E-2</v>
      </c>
      <c r="AA240" s="381"/>
      <c r="AB240" s="381"/>
      <c r="AC240" s="381" vm="284">
        <f>'Operating Data'!AC165</f>
        <v>4.8864397174513116E-2</v>
      </c>
      <c r="AD240" s="381" vm="315">
        <f>'Operating Data'!AD165</f>
        <v>4.9117405881448147E-2</v>
      </c>
      <c r="AE240" s="381" vm="271">
        <f>'Operating Data'!AE165</f>
        <v>4.8492363330883144E-2</v>
      </c>
      <c r="AF240" s="381" vm="338">
        <f>'Operating Data'!AF165</f>
        <v>4.6648016328573919E-2</v>
      </c>
      <c r="AG240" s="381" vm="511">
        <f>'Operating Data'!AG165</f>
        <v>4.9886222751678574E-2</v>
      </c>
      <c r="AH240" s="381" vm="603">
        <f>'Operating Data'!AH165</f>
        <v>4.3419727258683469E-2</v>
      </c>
      <c r="AI240" s="381"/>
      <c r="AJ240" s="381"/>
      <c r="AK240" s="230"/>
      <c r="AL240" s="381"/>
      <c r="AM240" s="357"/>
      <c r="AN240" s="357"/>
      <c r="AO240" s="357"/>
      <c r="AP240" s="357"/>
      <c r="AQ240" s="357"/>
      <c r="AR240" s="357"/>
      <c r="AS240" s="357"/>
      <c r="AT240" s="230"/>
      <c r="AU240" s="230"/>
      <c r="AV240" s="230"/>
      <c r="AW240" s="230"/>
      <c r="AX240" s="230"/>
      <c r="AY240" s="230"/>
      <c r="AZ240" s="230"/>
      <c r="BA240"/>
    </row>
    <row r="241" spans="2:53" s="78" customFormat="1" ht="15" customHeight="1" x14ac:dyDescent="0.35">
      <c r="B241" s="48"/>
      <c r="C241" s="48"/>
      <c r="D241" s="48"/>
      <c r="E241" s="48"/>
      <c r="F241" s="48"/>
      <c r="G241" s="48"/>
      <c r="H241" s="48"/>
      <c r="I241" s="48"/>
      <c r="J241" s="48"/>
      <c r="K241" s="48"/>
      <c r="L241" s="48"/>
      <c r="M241" s="48"/>
      <c r="N241" s="48"/>
      <c r="O241" s="48"/>
      <c r="P241" s="48"/>
      <c r="Q241" s="48"/>
      <c r="R241" s="48"/>
      <c r="S241" s="48"/>
      <c r="T241" s="355"/>
      <c r="U241" s="355"/>
      <c r="V241" s="355"/>
      <c r="W241" s="355"/>
      <c r="X241" s="355"/>
      <c r="Y241" s="355"/>
      <c r="Z241" s="355"/>
      <c r="AA241" s="355"/>
      <c r="AB241" s="230"/>
      <c r="AC241" s="355"/>
      <c r="AD241" s="355"/>
      <c r="AE241" s="355"/>
      <c r="AF241" s="355"/>
      <c r="AG241" s="355"/>
      <c r="AH241" s="355"/>
      <c r="AI241" s="355"/>
      <c r="AJ241" s="355"/>
      <c r="AK241" s="230"/>
      <c r="AL241" s="355"/>
      <c r="AM241" s="355"/>
      <c r="AN241" s="355"/>
      <c r="AO241" s="355"/>
      <c r="AP241" s="355"/>
      <c r="AQ241" s="355"/>
      <c r="AR241" s="355"/>
      <c r="AS241" s="355"/>
      <c r="AT241" s="230"/>
      <c r="AU241" s="230"/>
      <c r="AV241" s="230"/>
      <c r="AW241" s="230"/>
      <c r="AX241" s="230"/>
      <c r="AY241" s="230"/>
      <c r="AZ241" s="230"/>
      <c r="BA241"/>
    </row>
    <row r="242" spans="2:53" s="78" customFormat="1" ht="15" customHeight="1" x14ac:dyDescent="0.35">
      <c r="B242" s="48" t="s">
        <v>132</v>
      </c>
      <c r="C242" s="48"/>
      <c r="D242" s="48"/>
      <c r="E242" s="48"/>
      <c r="F242" s="48"/>
      <c r="G242" s="48"/>
      <c r="H242" s="48"/>
      <c r="I242" s="48"/>
      <c r="J242" s="48"/>
      <c r="K242" s="48"/>
      <c r="L242" s="48"/>
      <c r="M242" s="48"/>
      <c r="N242" s="48"/>
      <c r="O242" s="48"/>
      <c r="P242" s="48"/>
      <c r="Q242" s="48"/>
      <c r="R242" s="48"/>
      <c r="S242" s="48"/>
      <c r="T242" s="356">
        <v>25006.845590034191</v>
      </c>
      <c r="U242" s="356">
        <v>25591.223426515528</v>
      </c>
      <c r="V242" s="356">
        <v>24421</v>
      </c>
      <c r="W242" s="356">
        <f>'Operating Data'!W185</f>
        <v>26015.931676027001</v>
      </c>
      <c r="X242" s="356">
        <f>'Operating Data'!X185</f>
        <v>26491.322074858006</v>
      </c>
      <c r="Y242" s="268">
        <v>27777.512648584001</v>
      </c>
      <c r="Z242" s="356">
        <f>AF242</f>
        <v>29812.763312763003</v>
      </c>
      <c r="AA242" s="356"/>
      <c r="AB242" s="356"/>
      <c r="AC242" s="356">
        <f>'Operating Data'!AC185</f>
        <v>7308.2860633489991</v>
      </c>
      <c r="AD242" s="356">
        <f>'Operating Data'!AD185</f>
        <v>14868.423367933001</v>
      </c>
      <c r="AE242" s="356">
        <f>'Operating Data'!AE185</f>
        <v>22278.506759846001</v>
      </c>
      <c r="AF242" s="356">
        <f>'Operating Data'!AF185</f>
        <v>29812.763312763003</v>
      </c>
      <c r="AG242" s="356">
        <f>'Operating Data'!AG185</f>
        <v>7852.9730412419995</v>
      </c>
      <c r="AH242" s="356">
        <f>'Operating Data'!AH185</f>
        <v>15143.457468666</v>
      </c>
      <c r="AI242" s="356"/>
      <c r="AJ242" s="356"/>
      <c r="AK242" s="230"/>
      <c r="AL242" s="356"/>
      <c r="AM242" s="356"/>
      <c r="AN242" s="356"/>
      <c r="AO242" s="356"/>
      <c r="AP242" s="356"/>
      <c r="AQ242" s="356"/>
      <c r="AR242" s="356"/>
      <c r="AS242" s="356"/>
      <c r="AT242" s="230"/>
      <c r="AU242" s="230"/>
      <c r="AV242" s="230"/>
      <c r="AW242" s="230"/>
      <c r="AX242" s="230"/>
      <c r="AY242" s="230"/>
      <c r="AZ242" s="230"/>
      <c r="BA242"/>
    </row>
    <row r="243" spans="2:53" s="78" customFormat="1" ht="15" customHeight="1" x14ac:dyDescent="0.35">
      <c r="B243" s="156" t="s">
        <v>123</v>
      </c>
      <c r="C243" s="156"/>
      <c r="D243" s="156"/>
      <c r="E243" s="156"/>
      <c r="F243" s="156"/>
      <c r="G243" s="156"/>
      <c r="H243" s="156"/>
      <c r="I243" s="156"/>
      <c r="J243" s="156"/>
      <c r="K243" s="156"/>
      <c r="L243" s="156"/>
      <c r="M243" s="156"/>
      <c r="N243" s="156"/>
      <c r="O243" s="156"/>
      <c r="P243" s="156"/>
      <c r="Q243" s="156"/>
      <c r="R243" s="156"/>
      <c r="S243" s="156"/>
      <c r="T243" s="368" t="s">
        <v>11</v>
      </c>
      <c r="U243" s="368">
        <f>IFERROR(IF(OR(U242/T242-1&gt;2,U242/T242-1&lt;-0.95),"-",U242/T242-1),"-")</f>
        <v>2.3368714553674952E-2</v>
      </c>
      <c r="V243" s="369">
        <f>IFERROR(IF(OR(V242/U242-1&gt;2,V242/U242-1&lt;-0.95),"-",V242/U242-1),"-")</f>
        <v>-4.5727529591376936E-2</v>
      </c>
      <c r="W243" s="387">
        <f>IFERROR(IF(OR(W242/V242-1&gt;2,W242/V242-1&lt;-0.95),"-",W242/V242-1),"-")</f>
        <v>6.5309843005077584E-2</v>
      </c>
      <c r="X243" s="387">
        <f t="shared" ref="X243:Z243" si="111">IFERROR(IF(OR(X242/W242-1&gt;2,X242/W242-1&lt;-0.95),"-",X242/W242-1),"-")</f>
        <v>1.8273049174289735E-2</v>
      </c>
      <c r="Y243" s="387">
        <f t="shared" si="111"/>
        <v>4.8551392417922168E-2</v>
      </c>
      <c r="Z243" s="387">
        <f t="shared" si="111"/>
        <v>7.3269723244379525E-2</v>
      </c>
      <c r="AA243" s="370"/>
      <c r="AB243" s="230"/>
      <c r="AC243" s="370" t="s">
        <v>11</v>
      </c>
      <c r="AD243" s="370" t="s">
        <v>11</v>
      </c>
      <c r="AE243" s="370" t="s">
        <v>11</v>
      </c>
      <c r="AF243" s="370" t="s">
        <v>11</v>
      </c>
      <c r="AG243" s="370">
        <f>IFERROR(IF(OR(AG242/AC242-1&gt;2,AG242/AC242-1&lt;-0.95),"-",AG242/AC242-1),"-")</f>
        <v>7.4530057139470918E-2</v>
      </c>
      <c r="AH243" s="370">
        <f>IFERROR(IF(OR(AH242/AD242-1&gt;2,AH242/AD242-1&lt;-0.95),"-",AH242/AD242-1),"-")</f>
        <v>1.8497865841389016E-2</v>
      </c>
      <c r="AI243" s="370"/>
      <c r="AJ243" s="370"/>
      <c r="AK243" s="230"/>
      <c r="AL243" s="370"/>
      <c r="AM243" s="370"/>
      <c r="AN243" s="370"/>
      <c r="AO243" s="370"/>
      <c r="AP243" s="370"/>
      <c r="AQ243" s="370"/>
      <c r="AR243" s="370"/>
      <c r="AS243" s="370"/>
      <c r="AT243" s="230"/>
      <c r="AU243" s="230"/>
      <c r="AV243" s="230"/>
      <c r="AW243" s="230"/>
      <c r="AX243" s="230"/>
      <c r="AY243" s="230"/>
      <c r="AZ243" s="230"/>
      <c r="BA243"/>
    </row>
    <row r="244" spans="2:53" s="78" customFormat="1" ht="15" customHeight="1" x14ac:dyDescent="0.35">
      <c r="B244" s="41" t="s">
        <v>155</v>
      </c>
      <c r="C244" s="41"/>
      <c r="D244" s="41"/>
      <c r="E244" s="41"/>
      <c r="F244" s="41"/>
      <c r="G244" s="41"/>
      <c r="H244" s="41"/>
      <c r="I244" s="41"/>
      <c r="J244" s="41"/>
      <c r="K244" s="41"/>
      <c r="L244" s="41"/>
      <c r="M244" s="41"/>
      <c r="N244" s="41"/>
      <c r="O244" s="41"/>
      <c r="P244" s="41"/>
      <c r="Q244" s="41"/>
      <c r="R244" s="41"/>
      <c r="S244" s="41"/>
      <c r="T244" s="357">
        <v>11173.044852031358</v>
      </c>
      <c r="U244" s="357">
        <v>11389.168486841751</v>
      </c>
      <c r="V244" s="357">
        <v>10992</v>
      </c>
      <c r="W244" s="357">
        <f>'Operating Data'!W186</f>
        <v>12450.758695522998</v>
      </c>
      <c r="X244" s="357">
        <f>'Operating Data'!X186</f>
        <v>12737.459962085999</v>
      </c>
      <c r="Y244" s="259">
        <v>13471.066256078002</v>
      </c>
      <c r="Z244" s="357">
        <f>AF244</f>
        <v>15024.805713942998</v>
      </c>
      <c r="AA244" s="357"/>
      <c r="AB244" s="357"/>
      <c r="AC244" s="357">
        <f>'Operating Data'!AC186</f>
        <v>3581.8383233609998</v>
      </c>
      <c r="AD244" s="357">
        <f>'Operating Data'!AD186</f>
        <v>7320.7177251500007</v>
      </c>
      <c r="AE244" s="357">
        <f>'Operating Data'!AE186</f>
        <v>11168.121378275</v>
      </c>
      <c r="AF244" s="357">
        <f>'Operating Data'!AF186</f>
        <v>15024.805713942998</v>
      </c>
      <c r="AG244" s="357">
        <f>'Operating Data'!AG186</f>
        <v>3873.1918091910002</v>
      </c>
      <c r="AH244" s="357">
        <f>'Operating Data'!AH186</f>
        <v>7760.5118534859994</v>
      </c>
      <c r="AI244" s="357"/>
      <c r="AJ244" s="357"/>
      <c r="AK244" s="230"/>
      <c r="AL244" s="357"/>
      <c r="AM244" s="357"/>
      <c r="AN244" s="357"/>
      <c r="AO244" s="357"/>
      <c r="AP244" s="357"/>
      <c r="AQ244" s="357"/>
      <c r="AR244" s="357"/>
      <c r="AS244" s="357"/>
      <c r="AT244" s="230"/>
      <c r="AU244" s="230"/>
      <c r="AV244" s="230"/>
      <c r="AW244" s="230"/>
      <c r="AX244" s="230"/>
      <c r="AY244" s="230"/>
      <c r="AZ244" s="230"/>
      <c r="BA244"/>
    </row>
    <row r="245" spans="2:53" s="78" customFormat="1" ht="15" customHeight="1" x14ac:dyDescent="0.35">
      <c r="B245" s="156" t="s">
        <v>123</v>
      </c>
      <c r="C245" s="156"/>
      <c r="D245" s="156"/>
      <c r="E245" s="156"/>
      <c r="F245" s="156"/>
      <c r="G245" s="156"/>
      <c r="H245" s="156"/>
      <c r="I245" s="156"/>
      <c r="J245" s="156"/>
      <c r="K245" s="156"/>
      <c r="L245" s="156"/>
      <c r="M245" s="156"/>
      <c r="N245" s="156"/>
      <c r="O245" s="156"/>
      <c r="P245" s="156"/>
      <c r="Q245" s="156"/>
      <c r="R245" s="156"/>
      <c r="S245" s="156"/>
      <c r="T245" s="368" t="s">
        <v>11</v>
      </c>
      <c r="U245" s="368">
        <f>IFERROR(IF(OR(U244/T244-1&gt;2,U244/T244-1&lt;-0.95),"-",U244/T244-1),"-")</f>
        <v>1.9343306831091756E-2</v>
      </c>
      <c r="V245" s="369">
        <f>IFERROR(IF(OR(V244/U244-1&gt;2,V244/U244-1&lt;-0.95),"-",V244/U244-1),"-")</f>
        <v>-3.4872474430474143E-2</v>
      </c>
      <c r="W245" s="387">
        <f>IFERROR(IF(OR(W244/V244-1&gt;2,W244/V244-1&lt;-0.95),"-",W244/V244-1),"-")</f>
        <v>0.13271094391584781</v>
      </c>
      <c r="X245" s="387">
        <f t="shared" ref="X245" si="112">IFERROR(IF(OR(X244/W244-1&gt;2,X244/W244-1&lt;-0.95),"-",X244/W244-1),"-")</f>
        <v>2.3026810941737308E-2</v>
      </c>
      <c r="Y245" s="387">
        <f t="shared" ref="Y245" si="113">IFERROR(IF(OR(Y244/X244-1&gt;2,Y244/X244-1&lt;-0.95),"-",Y244/X244-1),"-")</f>
        <v>5.7594394500601886E-2</v>
      </c>
      <c r="Z245" s="387">
        <f t="shared" ref="Z245" si="114">IFERROR(IF(OR(Z244/Y244-1&gt;2,Z244/Y244-1&lt;-0.95),"-",Z244/Y244-1),"-")</f>
        <v>0.11533901090895204</v>
      </c>
      <c r="AA245" s="370"/>
      <c r="AB245" s="230"/>
      <c r="AC245" s="370" t="s">
        <v>11</v>
      </c>
      <c r="AD245" s="370" t="s">
        <v>11</v>
      </c>
      <c r="AE245" s="370" t="s">
        <v>11</v>
      </c>
      <c r="AF245" s="370" t="s">
        <v>11</v>
      </c>
      <c r="AG245" s="370">
        <f>IFERROR(IF(OR(AG244/AC244-1&gt;2,AG244/AC244-1&lt;-0.95),"-",AG244/AC244-1),"-")</f>
        <v>8.134188635198103E-2</v>
      </c>
      <c r="AH245" s="370">
        <f>IFERROR(IF(OR(AH244/AD244-1&gt;2,AH244/AD244-1&lt;-0.95),"-",AH244/AD244-1),"-")</f>
        <v>6.0075274699515457E-2</v>
      </c>
      <c r="AI245" s="370"/>
      <c r="AJ245" s="370"/>
      <c r="AK245" s="230"/>
      <c r="AL245" s="370"/>
      <c r="AM245" s="370"/>
      <c r="AN245" s="370"/>
      <c r="AO245" s="370"/>
      <c r="AP245" s="370"/>
      <c r="AQ245" s="370"/>
      <c r="AR245" s="370"/>
      <c r="AS245" s="370"/>
      <c r="AT245" s="230"/>
      <c r="AU245" s="230"/>
      <c r="AV245" s="230"/>
      <c r="AW245" s="230"/>
      <c r="AX245" s="230"/>
      <c r="AY245" s="230"/>
      <c r="AZ245" s="230"/>
      <c r="BA245"/>
    </row>
    <row r="246" spans="2:53" s="78" customFormat="1" ht="15" customHeight="1" x14ac:dyDescent="0.35">
      <c r="B246" s="41" t="s">
        <v>156</v>
      </c>
      <c r="C246" s="41"/>
      <c r="D246" s="41"/>
      <c r="E246" s="41"/>
      <c r="F246" s="41"/>
      <c r="G246" s="41"/>
      <c r="H246" s="41"/>
      <c r="I246" s="41"/>
      <c r="J246" s="41"/>
      <c r="K246" s="41"/>
      <c r="L246" s="41"/>
      <c r="M246" s="41"/>
      <c r="N246" s="41"/>
      <c r="O246" s="41"/>
      <c r="P246" s="41"/>
      <c r="Q246" s="41"/>
      <c r="R246" s="41"/>
      <c r="S246" s="41"/>
      <c r="T246" s="357">
        <v>1890.3064438720003</v>
      </c>
      <c r="U246" s="357">
        <v>1718.5116513369999</v>
      </c>
      <c r="V246" s="357">
        <v>1405.4386526870001</v>
      </c>
      <c r="W246" s="357">
        <f>'Operating Data'!W187</f>
        <v>1366.628102162</v>
      </c>
      <c r="X246" s="357">
        <f>'Operating Data'!X187</f>
        <v>1201.52932177</v>
      </c>
      <c r="Y246" s="259">
        <v>1032.9087058809982</v>
      </c>
      <c r="Z246" s="357">
        <f>AF246</f>
        <v>878.42954882500635</v>
      </c>
      <c r="AA246" s="357"/>
      <c r="AB246" s="357"/>
      <c r="AC246" s="357">
        <f>'Operating Data'!AC187</f>
        <v>224.98057074561257</v>
      </c>
      <c r="AD246" s="357">
        <f>'Operating Data'!AD187</f>
        <v>522.5367146030012</v>
      </c>
      <c r="AE246" s="357">
        <f>'Operating Data'!AE187</f>
        <v>687.03354752300038</v>
      </c>
      <c r="AF246" s="357">
        <f>'Operating Data'!AF187</f>
        <v>878.42954882500635</v>
      </c>
      <c r="AG246" s="357">
        <f>'Operating Data'!AG187</f>
        <v>272.76852673299891</v>
      </c>
      <c r="AH246" s="357">
        <f>'Operating Data'!AH187</f>
        <v>315.59844475000136</v>
      </c>
      <c r="AI246" s="357"/>
      <c r="AJ246" s="357"/>
      <c r="AK246" s="230"/>
      <c r="AL246" s="357"/>
      <c r="AM246" s="357"/>
      <c r="AN246" s="357"/>
      <c r="AO246" s="357"/>
      <c r="AP246" s="357"/>
      <c r="AQ246" s="357"/>
      <c r="AR246" s="357"/>
      <c r="AS246" s="357"/>
      <c r="AT246" s="230"/>
      <c r="AU246" s="230"/>
      <c r="AV246" s="230"/>
      <c r="AW246" s="230"/>
      <c r="AX246" s="230"/>
      <c r="AY246" s="230"/>
      <c r="AZ246" s="230"/>
      <c r="BA246"/>
    </row>
    <row r="247" spans="2:53" s="78" customFormat="1" ht="15" customHeight="1" x14ac:dyDescent="0.35">
      <c r="B247" s="156" t="s">
        <v>123</v>
      </c>
      <c r="C247" s="156"/>
      <c r="D247" s="156"/>
      <c r="E247" s="156"/>
      <c r="F247" s="156"/>
      <c r="G247" s="156"/>
      <c r="H247" s="156"/>
      <c r="I247" s="156"/>
      <c r="J247" s="156"/>
      <c r="K247" s="156"/>
      <c r="L247" s="156"/>
      <c r="M247" s="156"/>
      <c r="N247" s="156"/>
      <c r="O247" s="156"/>
      <c r="P247" s="156"/>
      <c r="Q247" s="156"/>
      <c r="R247" s="156"/>
      <c r="S247" s="156"/>
      <c r="T247" s="368" t="s">
        <v>11</v>
      </c>
      <c r="U247" s="368">
        <f>IFERROR(IF(OR(U246/T246-1&gt;2,U246/T246-1&lt;-0.95),"-",U246/T246-1),"-")</f>
        <v>-9.0881980057744172E-2</v>
      </c>
      <c r="V247" s="369">
        <f>IFERROR(IF(OR(V246/U246-1&gt;2,V246/U246-1&lt;-0.95),"-",V246/U246-1),"-")</f>
        <v>-0.18217682632900944</v>
      </c>
      <c r="W247" s="387">
        <f>IFERROR(IF(OR(W246/V246-1&gt;2,W246/V246-1&lt;-0.95),"-",W246/V246-1),"-")</f>
        <v>-2.7614546142444407E-2</v>
      </c>
      <c r="X247" s="387">
        <f t="shared" ref="X247" si="115">IFERROR(IF(OR(X246/W246-1&gt;2,X246/W246-1&lt;-0.95),"-",X246/W246-1),"-")</f>
        <v>-0.12080739458731637</v>
      </c>
      <c r="Y247" s="387">
        <f t="shared" ref="Y247" si="116">IFERROR(IF(OR(Y246/X246-1&gt;2,Y246/X246-1&lt;-0.95),"-",Y246/X246-1),"-")</f>
        <v>-0.14033832785753653</v>
      </c>
      <c r="Z247" s="387">
        <f t="shared" ref="Z247" si="117">IFERROR(IF(OR(Z246/Y246-1&gt;2,Z246/Y246-1&lt;-0.95),"-",Z246/Y246-1),"-")</f>
        <v>-0.14955741603923467</v>
      </c>
      <c r="AA247" s="370"/>
      <c r="AB247" s="230"/>
      <c r="AC247" s="370" t="s">
        <v>11</v>
      </c>
      <c r="AD247" s="370" t="s">
        <v>11</v>
      </c>
      <c r="AE247" s="370" t="s">
        <v>11</v>
      </c>
      <c r="AF247" s="370" t="s">
        <v>11</v>
      </c>
      <c r="AG247" s="370">
        <f>IFERROR(IF(OR(AG246/AC246-1&gt;2,AG246/AC246-1&lt;-0.95),"-",AG246/AC246-1),"-")</f>
        <v>0.2124092575150438</v>
      </c>
      <c r="AH247" s="370">
        <f>IFERROR(IF(OR(AH246/AD246-1&gt;2,AH246/AD246-1&lt;-0.95),"-",AH246/AD246-1),"-")</f>
        <v>-0.39602627733100404</v>
      </c>
      <c r="AI247" s="370"/>
      <c r="AJ247" s="370"/>
      <c r="AK247" s="230"/>
      <c r="AL247" s="370"/>
      <c r="AM247" s="370"/>
      <c r="AN247" s="370"/>
      <c r="AO247" s="370"/>
      <c r="AP247" s="370"/>
      <c r="AQ247" s="370"/>
      <c r="AR247" s="370"/>
      <c r="AS247" s="370"/>
      <c r="AT247" s="230"/>
      <c r="AU247" s="230"/>
      <c r="AV247" s="230"/>
      <c r="AW247" s="230"/>
      <c r="AX247" s="230"/>
      <c r="AY247" s="230"/>
      <c r="AZ247" s="230"/>
      <c r="BA247"/>
    </row>
    <row r="248" spans="2:53" s="78" customFormat="1" ht="15" customHeight="1" x14ac:dyDescent="0.35">
      <c r="B248" s="41" t="s">
        <v>157</v>
      </c>
      <c r="C248" s="41"/>
      <c r="D248" s="41"/>
      <c r="E248" s="41"/>
      <c r="F248" s="41"/>
      <c r="G248" s="41"/>
      <c r="H248" s="41"/>
      <c r="I248" s="41"/>
      <c r="J248" s="41"/>
      <c r="K248" s="41"/>
      <c r="L248" s="41"/>
      <c r="M248" s="41"/>
      <c r="N248" s="41"/>
      <c r="O248" s="41"/>
      <c r="P248" s="41"/>
      <c r="Q248" s="41"/>
      <c r="R248" s="41"/>
      <c r="S248" s="41"/>
      <c r="T248" s="357">
        <v>11943.494294130831</v>
      </c>
      <c r="U248" s="357">
        <v>12483.543288336778</v>
      </c>
      <c r="V248" s="357">
        <v>12023.647012121999</v>
      </c>
      <c r="W248" s="357">
        <f>'Operating Data'!W188</f>
        <v>12220.374414122001</v>
      </c>
      <c r="X248" s="357">
        <f>'Operating Data'!X188</f>
        <v>12552.600299687001</v>
      </c>
      <c r="Y248" s="259">
        <v>13273.537686625001</v>
      </c>
      <c r="Z248" s="357">
        <f>AF248</f>
        <v>13909.528049994999</v>
      </c>
      <c r="AA248" s="357"/>
      <c r="AB248" s="357"/>
      <c r="AC248" s="357">
        <f>'Operating Data'!AC188</f>
        <v>3501.4671692423867</v>
      </c>
      <c r="AD248" s="357">
        <f>'Operating Data'!AD188</f>
        <v>7025.1689281799991</v>
      </c>
      <c r="AE248" s="357">
        <f>'Operating Data'!AE188</f>
        <v>10423.351834048</v>
      </c>
      <c r="AF248" s="357">
        <f>'Operating Data'!AF188</f>
        <v>13909.528049994999</v>
      </c>
      <c r="AG248" s="357">
        <f>'Operating Data'!AG188</f>
        <v>3707.0127053180004</v>
      </c>
      <c r="AH248" s="357">
        <f>'Operating Data'!AH188</f>
        <v>7067.3471704299991</v>
      </c>
      <c r="AI248" s="357"/>
      <c r="AJ248" s="357"/>
      <c r="AK248" s="230"/>
      <c r="AL248" s="357"/>
      <c r="AM248" s="357"/>
      <c r="AN248" s="357"/>
      <c r="AO248" s="357"/>
      <c r="AP248" s="357"/>
      <c r="AQ248" s="357"/>
      <c r="AR248" s="357"/>
      <c r="AS248" s="357"/>
      <c r="AT248" s="230"/>
      <c r="AU248" s="230"/>
      <c r="AV248" s="230"/>
      <c r="AW248" s="230"/>
      <c r="AX248" s="230"/>
      <c r="AY248" s="230"/>
      <c r="AZ248" s="230"/>
      <c r="BA248"/>
    </row>
    <row r="249" spans="2:53" s="78" customFormat="1" ht="15" customHeight="1" x14ac:dyDescent="0.35">
      <c r="B249" s="156" t="s">
        <v>123</v>
      </c>
      <c r="C249" s="156"/>
      <c r="D249" s="156"/>
      <c r="E249" s="156"/>
      <c r="F249" s="156"/>
      <c r="G249" s="156"/>
      <c r="H249" s="156"/>
      <c r="I249" s="156"/>
      <c r="J249" s="156"/>
      <c r="K249" s="156"/>
      <c r="L249" s="156"/>
      <c r="M249" s="156"/>
      <c r="N249" s="156"/>
      <c r="O249" s="156"/>
      <c r="P249" s="156"/>
      <c r="Q249" s="156"/>
      <c r="R249" s="156"/>
      <c r="S249" s="156"/>
      <c r="T249" s="368" t="s">
        <v>11</v>
      </c>
      <c r="U249" s="368">
        <f>IFERROR(IF(OR(U248/T248-1&gt;2,U248/T248-1&lt;-0.95),"-",U248/T248-1),"-")</f>
        <v>4.5217001064029816E-2</v>
      </c>
      <c r="V249" s="369">
        <f>IFERROR(IF(OR(V248/U248-1&gt;2,V248/U248-1&lt;-0.95),"-",V248/U248-1),"-")</f>
        <v>-3.6840203585824405E-2</v>
      </c>
      <c r="W249" s="387">
        <f>IFERROR(IF(OR(W248/V248-1&gt;2,W248/V248-1&lt;-0.95),"-",W248/V248-1),"-")</f>
        <v>1.636170804096837E-2</v>
      </c>
      <c r="X249" s="387">
        <f t="shared" ref="X249" si="118">IFERROR(IF(OR(X248/W248-1&gt;2,X248/W248-1&lt;-0.95),"-",X248/W248-1),"-")</f>
        <v>2.718622804069537E-2</v>
      </c>
      <c r="Y249" s="387">
        <f t="shared" ref="Y249" si="119">IFERROR(IF(OR(Y248/X248-1&gt;2,Y248/X248-1&lt;-0.95),"-",Y248/X248-1),"-")</f>
        <v>5.7433310208720334E-2</v>
      </c>
      <c r="Z249" s="387">
        <f t="shared" ref="Z249" si="120">IFERROR(IF(OR(Z248/Y248-1&gt;2,Z248/Y248-1&lt;-0.95),"-",Z248/Y248-1),"-")</f>
        <v>4.7914156601284175E-2</v>
      </c>
      <c r="AA249" s="370"/>
      <c r="AB249" s="230"/>
      <c r="AC249" s="370" t="s">
        <v>11</v>
      </c>
      <c r="AD249" s="370" t="s">
        <v>11</v>
      </c>
      <c r="AE249" s="370" t="s">
        <v>11</v>
      </c>
      <c r="AF249" s="370" t="s">
        <v>11</v>
      </c>
      <c r="AG249" s="370">
        <f>IFERROR(IF(OR(AG248/AC248-1&gt;2,AG248/AC248-1&lt;-0.95),"-",AG248/AC248-1),"-")</f>
        <v>5.8702688370511735E-2</v>
      </c>
      <c r="AH249" s="370">
        <f>IFERROR(IF(OR(AH248/AD248-1&gt;2,AH248/AD248-1&lt;-0.95),"-",AH248/AD248-1),"-")</f>
        <v>6.0038758756122412E-3</v>
      </c>
      <c r="AI249" s="370"/>
      <c r="AJ249" s="370"/>
      <c r="AK249" s="230"/>
      <c r="AL249" s="368"/>
      <c r="AM249" s="368"/>
      <c r="AN249" s="368"/>
      <c r="AO249" s="368"/>
      <c r="AP249" s="368"/>
      <c r="AQ249" s="368"/>
      <c r="AR249" s="368"/>
      <c r="AS249" s="368"/>
      <c r="AT249" s="230"/>
      <c r="AU249" s="230"/>
      <c r="AV249" s="230"/>
      <c r="AW249" s="230"/>
      <c r="AX249" s="230"/>
      <c r="AY249" s="230"/>
      <c r="AZ249" s="230"/>
      <c r="BA249"/>
    </row>
    <row r="250" spans="2:53" s="78" customFormat="1" ht="15" customHeight="1" x14ac:dyDescent="0.35">
      <c r="T250" s="355"/>
      <c r="U250" s="355"/>
      <c r="V250" s="355"/>
      <c r="W250" s="355"/>
      <c r="X250" s="355"/>
      <c r="Y250" s="355"/>
      <c r="Z250" s="355"/>
      <c r="AA250" s="355"/>
      <c r="AB250" s="230"/>
      <c r="AC250" s="355"/>
      <c r="AD250" s="355"/>
      <c r="AE250" s="355"/>
      <c r="AF250" s="355"/>
      <c r="AG250" s="355"/>
      <c r="AH250" s="355"/>
      <c r="AI250" s="355"/>
      <c r="AJ250" s="355"/>
      <c r="AK250" s="230"/>
      <c r="AL250" s="355"/>
      <c r="AM250" s="355"/>
      <c r="AN250" s="355"/>
      <c r="AO250" s="355"/>
      <c r="AP250" s="355"/>
      <c r="AQ250" s="355"/>
      <c r="AR250" s="355"/>
      <c r="AS250" s="355"/>
      <c r="AT250" s="230"/>
      <c r="AU250" s="230"/>
      <c r="AV250" s="230"/>
      <c r="AW250" s="230"/>
      <c r="AX250" s="230"/>
      <c r="AY250" s="230"/>
      <c r="AZ250" s="230"/>
      <c r="BA250"/>
    </row>
    <row r="251" spans="2:53" s="78" customFormat="1" ht="15" customHeight="1" x14ac:dyDescent="0.35">
      <c r="B251" s="170" t="s">
        <v>158</v>
      </c>
      <c r="C251" s="170"/>
      <c r="D251" s="170"/>
      <c r="E251" s="170"/>
      <c r="F251" s="170"/>
      <c r="G251" s="170"/>
      <c r="H251" s="170"/>
      <c r="I251" s="170"/>
      <c r="J251" s="170"/>
      <c r="K251" s="170"/>
      <c r="L251" s="170"/>
      <c r="M251" s="170"/>
      <c r="N251" s="170"/>
      <c r="O251" s="170"/>
      <c r="P251" s="170"/>
      <c r="Q251" s="170"/>
      <c r="R251" s="170"/>
      <c r="S251" s="170"/>
      <c r="T251" s="235">
        <v>2018</v>
      </c>
      <c r="U251" s="235">
        <v>2019</v>
      </c>
      <c r="V251" s="235">
        <v>2020</v>
      </c>
      <c r="W251" s="235">
        <v>2021</v>
      </c>
      <c r="X251" s="235">
        <v>2022</v>
      </c>
      <c r="Y251" s="235">
        <v>2023</v>
      </c>
      <c r="Z251" s="238">
        <v>2024</v>
      </c>
      <c r="AA251" s="237">
        <v>2025</v>
      </c>
      <c r="AB251" s="230"/>
      <c r="AC251" s="238" t="s">
        <v>3</v>
      </c>
      <c r="AD251" s="238" t="s">
        <v>4</v>
      </c>
      <c r="AE251" s="238" t="s">
        <v>5</v>
      </c>
      <c r="AF251" s="238">
        <v>2024</v>
      </c>
      <c r="AG251" s="239" t="s">
        <v>282</v>
      </c>
      <c r="AH251" s="239" t="s">
        <v>283</v>
      </c>
      <c r="AI251" s="239" t="s">
        <v>284</v>
      </c>
      <c r="AJ251" s="239">
        <v>2025</v>
      </c>
      <c r="AK251" s="230"/>
      <c r="AL251" s="238" t="s">
        <v>3</v>
      </c>
      <c r="AM251" s="238" t="s">
        <v>17</v>
      </c>
      <c r="AN251" s="238" t="s">
        <v>18</v>
      </c>
      <c r="AO251" s="238" t="s">
        <v>19</v>
      </c>
      <c r="AP251" s="239" t="s">
        <v>282</v>
      </c>
      <c r="AQ251" s="239" t="s">
        <v>285</v>
      </c>
      <c r="AR251" s="239" t="s">
        <v>286</v>
      </c>
      <c r="AS251" s="239" t="s">
        <v>287</v>
      </c>
      <c r="AT251" s="230"/>
      <c r="AU251" s="230"/>
      <c r="AV251" s="230"/>
      <c r="AW251" s="230"/>
      <c r="AX251" s="230"/>
      <c r="AY251" s="230"/>
      <c r="AZ251" s="230"/>
      <c r="BA251"/>
    </row>
    <row r="252" spans="2:53" s="78" customFormat="1" ht="15" customHeight="1" x14ac:dyDescent="0.35">
      <c r="B252" s="94" t="s">
        <v>439</v>
      </c>
      <c r="C252" s="94"/>
      <c r="D252" s="94"/>
      <c r="E252" s="94"/>
      <c r="F252" s="94"/>
      <c r="G252" s="94"/>
      <c r="H252" s="94"/>
      <c r="I252" s="94"/>
      <c r="J252" s="94"/>
      <c r="K252" s="94"/>
      <c r="L252" s="94"/>
      <c r="M252" s="94"/>
      <c r="N252" s="94"/>
      <c r="O252" s="94"/>
      <c r="P252" s="94"/>
      <c r="Q252" s="94"/>
      <c r="R252" s="94"/>
      <c r="S252" s="94"/>
      <c r="T252" s="388">
        <v>0</v>
      </c>
      <c r="U252" s="388">
        <v>17.815720679999998</v>
      </c>
      <c r="V252" s="382">
        <v>29.2</v>
      </c>
      <c r="W252" s="356">
        <v>119.7</v>
      </c>
      <c r="X252" s="356">
        <v>188.4</v>
      </c>
      <c r="Y252" s="356">
        <v>780.04121255000007</v>
      </c>
      <c r="Z252" s="356">
        <f>AF252</f>
        <v>728.10496438000007</v>
      </c>
      <c r="AA252" s="356"/>
      <c r="AB252" s="230"/>
      <c r="AC252" s="356">
        <v>200.56770025</v>
      </c>
      <c r="AD252" s="356">
        <v>313.98888846781614</v>
      </c>
      <c r="AE252" s="382">
        <v>606.14146234781606</v>
      </c>
      <c r="AF252" s="382">
        <v>728.10496438000007</v>
      </c>
      <c r="AG252" s="382">
        <v>223.28257884999999</v>
      </c>
      <c r="AH252" s="382">
        <v>405.17432897500004</v>
      </c>
      <c r="AI252" s="382"/>
      <c r="AJ252" s="382"/>
      <c r="AK252" s="230"/>
      <c r="AL252" s="356">
        <f>AC252</f>
        <v>200.56770025</v>
      </c>
      <c r="AM252" s="356">
        <f>AD252-AC252</f>
        <v>113.42118821781614</v>
      </c>
      <c r="AN252" s="356">
        <f>AE252-AD252</f>
        <v>292.15257387999992</v>
      </c>
      <c r="AO252" s="356">
        <f>AF252-AE252</f>
        <v>121.96350203218401</v>
      </c>
      <c r="AP252" s="356">
        <f>AG252</f>
        <v>223.28257884999999</v>
      </c>
      <c r="AQ252" s="356">
        <f>AH252-AG252</f>
        <v>181.89175012500004</v>
      </c>
      <c r="AR252" s="356"/>
      <c r="AS252" s="356"/>
      <c r="AT252" s="230"/>
      <c r="AU252" s="230"/>
      <c r="AV252" s="230"/>
      <c r="AW252" s="230"/>
      <c r="AX252" s="230"/>
      <c r="AY252" s="230"/>
      <c r="AZ252" s="230"/>
      <c r="BA252"/>
    </row>
    <row r="253" spans="2:53" s="78" customFormat="1" ht="15" customHeight="1" x14ac:dyDescent="0.35">
      <c r="B253" s="94"/>
      <c r="C253" s="94"/>
      <c r="D253" s="94"/>
      <c r="E253" s="94"/>
      <c r="F253" s="94"/>
      <c r="G253" s="94"/>
      <c r="H253" s="94"/>
      <c r="I253" s="94"/>
      <c r="J253" s="94"/>
      <c r="K253" s="94"/>
      <c r="L253" s="94"/>
      <c r="M253" s="94"/>
      <c r="N253" s="94"/>
      <c r="O253" s="94"/>
      <c r="P253" s="94"/>
      <c r="Q253" s="94"/>
      <c r="R253" s="94"/>
      <c r="S253" s="94"/>
      <c r="T253" s="356"/>
      <c r="U253" s="356"/>
      <c r="V253" s="356"/>
      <c r="W253" s="356"/>
      <c r="X253" s="356"/>
      <c r="Y253" s="356"/>
      <c r="Z253" s="356"/>
      <c r="AA253" s="356"/>
      <c r="AB253" s="230"/>
      <c r="AC253" s="356"/>
      <c r="AD253" s="356"/>
      <c r="AE253" s="382"/>
      <c r="AF253" s="382"/>
      <c r="AG253" s="382"/>
      <c r="AH253" s="382"/>
      <c r="AI253" s="382"/>
      <c r="AJ253" s="382"/>
      <c r="AK253" s="230"/>
      <c r="AL253" s="356"/>
      <c r="AM253" s="356"/>
      <c r="AN253" s="356"/>
      <c r="AO253" s="356"/>
      <c r="AP253" s="356"/>
      <c r="AQ253" s="356">
        <f t="shared" ref="AQ253:AQ261" si="121">AH253-AG253</f>
        <v>0</v>
      </c>
      <c r="AR253" s="356"/>
      <c r="AS253" s="356"/>
      <c r="AT253" s="230"/>
      <c r="AU253" s="230"/>
      <c r="AV253" s="230"/>
      <c r="AW253" s="230"/>
      <c r="AX253" s="230"/>
      <c r="AY253" s="230"/>
      <c r="AZ253" s="230"/>
      <c r="BA253"/>
    </row>
    <row r="254" spans="2:53" s="78" customFormat="1" ht="15" customHeight="1" x14ac:dyDescent="0.35">
      <c r="B254" s="95" t="s">
        <v>20</v>
      </c>
      <c r="C254" s="95"/>
      <c r="D254" s="95"/>
      <c r="E254" s="95"/>
      <c r="F254" s="95"/>
      <c r="G254" s="95"/>
      <c r="H254" s="95"/>
      <c r="I254" s="95"/>
      <c r="J254" s="95"/>
      <c r="K254" s="95"/>
      <c r="L254" s="95"/>
      <c r="M254" s="95"/>
      <c r="N254" s="95"/>
      <c r="O254" s="95"/>
      <c r="P254" s="95"/>
      <c r="Q254" s="95"/>
      <c r="R254" s="95"/>
      <c r="S254" s="95"/>
      <c r="T254" s="389">
        <v>0</v>
      </c>
      <c r="U254" s="390">
        <v>2188.52301304</v>
      </c>
      <c r="V254" s="390">
        <v>1412.1194865</v>
      </c>
      <c r="W254" s="390">
        <v>1746.5512248399998</v>
      </c>
      <c r="X254" s="390">
        <v>1521.9653339899999</v>
      </c>
      <c r="Y254" s="390">
        <v>1816.5197586600004</v>
      </c>
      <c r="Z254" s="390">
        <f>AF254</f>
        <v>1770.4311578100062</v>
      </c>
      <c r="AA254" s="478"/>
      <c r="AB254" s="230"/>
      <c r="AC254" s="390">
        <v>352.57295738000005</v>
      </c>
      <c r="AD254" s="390">
        <v>648.0685933100001</v>
      </c>
      <c r="AE254" s="466">
        <v>1378.4641458400065</v>
      </c>
      <c r="AF254" s="466">
        <v>1770.4311578100062</v>
      </c>
      <c r="AG254" s="466">
        <v>350.87907766999689</v>
      </c>
      <c r="AH254" s="466">
        <v>904.16200544000628</v>
      </c>
      <c r="AI254" s="466"/>
      <c r="AJ254" s="466"/>
      <c r="AK254" s="230"/>
      <c r="AL254" s="390">
        <f t="shared" ref="AL254:AL261" si="122">AC254</f>
        <v>352.57295738000005</v>
      </c>
      <c r="AM254" s="390">
        <f t="shared" ref="AM254:AO261" si="123">AD254-AC254</f>
        <v>295.49563593000005</v>
      </c>
      <c r="AN254" s="390">
        <f t="shared" si="123"/>
        <v>730.3955525300064</v>
      </c>
      <c r="AO254" s="390">
        <f t="shared" si="123"/>
        <v>391.9670119699997</v>
      </c>
      <c r="AP254" s="390">
        <f t="shared" ref="AP254:AP261" si="124">AG254</f>
        <v>350.87907766999689</v>
      </c>
      <c r="AQ254" s="390">
        <f t="shared" si="121"/>
        <v>553.28292777000934</v>
      </c>
      <c r="AR254" s="390"/>
      <c r="AS254" s="390"/>
      <c r="AT254" s="230"/>
      <c r="AU254" s="230"/>
      <c r="AV254" s="230"/>
      <c r="AW254" s="230"/>
      <c r="AX254" s="230"/>
      <c r="AY254" s="230"/>
      <c r="AZ254" s="230"/>
      <c r="BA254"/>
    </row>
    <row r="255" spans="2:53" s="78" customFormat="1" ht="15" customHeight="1" x14ac:dyDescent="0.35">
      <c r="B255" s="83" t="s">
        <v>440</v>
      </c>
      <c r="C255" s="77"/>
      <c r="D255" s="77"/>
      <c r="E255" s="77"/>
      <c r="F255" s="77"/>
      <c r="G255" s="77"/>
      <c r="H255" s="77"/>
      <c r="I255" s="77"/>
      <c r="J255" s="77"/>
      <c r="K255" s="77"/>
      <c r="L255" s="77"/>
      <c r="M255" s="77"/>
      <c r="N255" s="77"/>
      <c r="O255" s="77"/>
      <c r="P255" s="77"/>
      <c r="Q255" s="77"/>
      <c r="R255" s="77"/>
      <c r="S255" s="77"/>
      <c r="T255" s="467">
        <v>0</v>
      </c>
      <c r="U255" s="384">
        <v>2247.8726364000004</v>
      </c>
      <c r="V255" s="384">
        <v>1168.49668423</v>
      </c>
      <c r="W255" s="384">
        <v>1224.4045146000001</v>
      </c>
      <c r="X255" s="384">
        <v>494.16368890999996</v>
      </c>
      <c r="Y255" s="384">
        <v>669.54509587999996</v>
      </c>
      <c r="Z255" s="384">
        <f>AF255</f>
        <v>690.57316358000014</v>
      </c>
      <c r="AA255" s="384"/>
      <c r="AB255" s="230"/>
      <c r="AC255" s="384">
        <v>131.97753896</v>
      </c>
      <c r="AD255" s="384">
        <v>260.43036132999998</v>
      </c>
      <c r="AE255" s="385">
        <v>482.29641803000004</v>
      </c>
      <c r="AF255" s="385">
        <v>690.57316358000014</v>
      </c>
      <c r="AG255" s="385">
        <v>55.172422490000002</v>
      </c>
      <c r="AH255" s="385">
        <v>50.754304440000013</v>
      </c>
      <c r="AI255" s="385"/>
      <c r="AJ255" s="385"/>
      <c r="AK255" s="230"/>
      <c r="AL255" s="356">
        <f t="shared" si="122"/>
        <v>131.97753896</v>
      </c>
      <c r="AM255" s="356">
        <f t="shared" si="123"/>
        <v>128.45282236999998</v>
      </c>
      <c r="AN255" s="356">
        <f t="shared" si="123"/>
        <v>221.86605670000006</v>
      </c>
      <c r="AO255" s="356">
        <f t="shared" si="123"/>
        <v>208.2767455500001</v>
      </c>
      <c r="AP255" s="356">
        <f t="shared" si="124"/>
        <v>55.172422490000002</v>
      </c>
      <c r="AQ255" s="356">
        <f t="shared" si="121"/>
        <v>-4.4181180499999897</v>
      </c>
      <c r="AR255" s="356"/>
      <c r="AS255" s="356"/>
      <c r="AT255" s="230"/>
      <c r="AU255" s="230"/>
      <c r="AV255" s="230"/>
      <c r="AW255" s="230"/>
      <c r="AX255" s="230"/>
      <c r="AY255" s="230"/>
      <c r="AZ255" s="230"/>
      <c r="BA255"/>
    </row>
    <row r="256" spans="2:53" s="78" customFormat="1" ht="15" customHeight="1" x14ac:dyDescent="0.35">
      <c r="B256" s="83" t="s">
        <v>441</v>
      </c>
      <c r="C256" s="77"/>
      <c r="D256" s="77"/>
      <c r="E256" s="77"/>
      <c r="F256" s="77"/>
      <c r="G256" s="77"/>
      <c r="H256" s="77"/>
      <c r="I256" s="77"/>
      <c r="J256" s="77"/>
      <c r="K256" s="77"/>
      <c r="L256" s="77"/>
      <c r="M256" s="77"/>
      <c r="N256" s="77"/>
      <c r="O256" s="77"/>
      <c r="P256" s="77"/>
      <c r="Q256" s="77"/>
      <c r="R256" s="77"/>
      <c r="S256" s="77"/>
      <c r="T256" s="357">
        <v>0</v>
      </c>
      <c r="U256" s="357">
        <v>156.59941080000002</v>
      </c>
      <c r="V256" s="357">
        <v>373.91281063999998</v>
      </c>
      <c r="W256" s="357">
        <v>618.74714717999996</v>
      </c>
      <c r="X256" s="357">
        <v>983.602254440004</v>
      </c>
      <c r="Y256" s="357">
        <v>1037.3864925400001</v>
      </c>
      <c r="Z256" s="357">
        <f>AF256</f>
        <v>855.02851604999989</v>
      </c>
      <c r="AA256" s="357"/>
      <c r="AB256" s="230"/>
      <c r="AC256" s="357">
        <v>196.98186667000002</v>
      </c>
      <c r="AD256" s="357">
        <v>347.05869221000006</v>
      </c>
      <c r="AE256" s="360">
        <v>680.51576003000014</v>
      </c>
      <c r="AF256" s="360">
        <v>855.02851604999989</v>
      </c>
      <c r="AG256" s="360">
        <v>194.41091792</v>
      </c>
      <c r="AH256" s="360">
        <v>593.10033016999989</v>
      </c>
      <c r="AI256" s="360"/>
      <c r="AJ256" s="360"/>
      <c r="AK256" s="230"/>
      <c r="AL256" s="357">
        <f t="shared" si="122"/>
        <v>196.98186667000002</v>
      </c>
      <c r="AM256" s="357">
        <f t="shared" si="123"/>
        <v>150.07682554000004</v>
      </c>
      <c r="AN256" s="357">
        <f t="shared" si="123"/>
        <v>333.45706782000008</v>
      </c>
      <c r="AO256" s="357">
        <f t="shared" si="123"/>
        <v>174.51275601999976</v>
      </c>
      <c r="AP256" s="357">
        <f t="shared" si="124"/>
        <v>194.41091792</v>
      </c>
      <c r="AQ256" s="357">
        <f>AH256-AG256</f>
        <v>398.68941224999992</v>
      </c>
      <c r="AR256" s="357"/>
      <c r="AS256" s="357"/>
      <c r="AT256" s="230"/>
      <c r="AU256" s="230"/>
      <c r="AV256" s="230"/>
      <c r="AW256" s="230"/>
      <c r="AX256" s="230"/>
      <c r="AY256" s="230"/>
      <c r="AZ256" s="230"/>
      <c r="BA256"/>
    </row>
    <row r="257" spans="2:53" s="78" customFormat="1" ht="15" customHeight="1" x14ac:dyDescent="0.35">
      <c r="B257" s="83" t="s">
        <v>166</v>
      </c>
      <c r="C257" s="77"/>
      <c r="D257" s="77"/>
      <c r="E257" s="77"/>
      <c r="F257" s="77"/>
      <c r="G257" s="77"/>
      <c r="H257" s="77"/>
      <c r="I257" s="77"/>
      <c r="J257" s="77"/>
      <c r="K257" s="77"/>
      <c r="L257" s="77"/>
      <c r="M257" s="77"/>
      <c r="N257" s="77"/>
      <c r="O257" s="77"/>
      <c r="P257" s="77"/>
      <c r="Q257" s="77"/>
      <c r="R257" s="77"/>
      <c r="S257" s="77"/>
      <c r="T257" s="357">
        <v>0</v>
      </c>
      <c r="U257" s="357">
        <v>-215.94903416000011</v>
      </c>
      <c r="V257" s="357">
        <v>-130.2900083699999</v>
      </c>
      <c r="W257" s="357">
        <v>-96.600436940000236</v>
      </c>
      <c r="X257" s="357">
        <v>44.199390639995954</v>
      </c>
      <c r="Y257" s="357">
        <v>109.58817024000041</v>
      </c>
      <c r="Z257" s="357">
        <f>AF257</f>
        <v>224.82947818000608</v>
      </c>
      <c r="AA257" s="357"/>
      <c r="AB257" s="230"/>
      <c r="AC257" s="357">
        <v>23.613551750000056</v>
      </c>
      <c r="AD257" s="357">
        <v>40.57953977000011</v>
      </c>
      <c r="AE257" s="360">
        <v>215.65196778000637</v>
      </c>
      <c r="AF257" s="360">
        <v>224.82947818000608</v>
      </c>
      <c r="AG257" s="360">
        <v>101.2957372599969</v>
      </c>
      <c r="AH257" s="360">
        <v>260.30737083000633</v>
      </c>
      <c r="AI257" s="360"/>
      <c r="AJ257" s="360"/>
      <c r="AK257" s="230"/>
      <c r="AL257" s="357">
        <f t="shared" si="122"/>
        <v>23.613551750000056</v>
      </c>
      <c r="AM257" s="357">
        <f t="shared" si="123"/>
        <v>16.965988020000054</v>
      </c>
      <c r="AN257" s="357">
        <f t="shared" si="123"/>
        <v>175.07242801000626</v>
      </c>
      <c r="AO257" s="357">
        <f t="shared" si="123"/>
        <v>9.1775103999997043</v>
      </c>
      <c r="AP257" s="357">
        <f t="shared" si="124"/>
        <v>101.2957372599969</v>
      </c>
      <c r="AQ257" s="357">
        <f t="shared" si="121"/>
        <v>159.01163357000945</v>
      </c>
      <c r="AR257" s="357"/>
      <c r="AS257" s="357"/>
      <c r="AT257" s="230"/>
      <c r="AU257" s="230"/>
      <c r="AV257" s="230"/>
      <c r="AW257" s="230"/>
      <c r="AX257" s="230"/>
      <c r="AY257" s="230"/>
      <c r="AZ257" s="230"/>
      <c r="BA257"/>
    </row>
    <row r="258" spans="2:53" s="78" customFormat="1" ht="15" customHeight="1" x14ac:dyDescent="0.35">
      <c r="B258" s="77"/>
      <c r="C258" s="77"/>
      <c r="D258" s="77"/>
      <c r="E258" s="77"/>
      <c r="F258" s="77"/>
      <c r="G258" s="77"/>
      <c r="H258" s="77"/>
      <c r="I258" s="77"/>
      <c r="J258" s="77"/>
      <c r="K258" s="77"/>
      <c r="L258" s="77"/>
      <c r="M258" s="77"/>
      <c r="N258" s="77"/>
      <c r="O258" s="77"/>
      <c r="P258" s="77"/>
      <c r="Q258" s="77"/>
      <c r="R258" s="77"/>
      <c r="S258" s="77"/>
      <c r="T258" s="357"/>
      <c r="U258" s="357"/>
      <c r="V258" s="357"/>
      <c r="W258" s="357"/>
      <c r="X258" s="357"/>
      <c r="Y258" s="357"/>
      <c r="Z258" s="357"/>
      <c r="AA258" s="357"/>
      <c r="AB258" s="230"/>
      <c r="AC258" s="357"/>
      <c r="AD258" s="357"/>
      <c r="AE258" s="360"/>
      <c r="AF258" s="360"/>
      <c r="AG258" s="360"/>
      <c r="AH258" s="360"/>
      <c r="AI258" s="360"/>
      <c r="AJ258" s="360"/>
      <c r="AK258" s="230"/>
      <c r="AL258" s="357">
        <f t="shared" si="122"/>
        <v>0</v>
      </c>
      <c r="AM258" s="357">
        <f t="shared" si="123"/>
        <v>0</v>
      </c>
      <c r="AN258" s="357">
        <f t="shared" si="123"/>
        <v>0</v>
      </c>
      <c r="AO258" s="357">
        <f t="shared" si="123"/>
        <v>0</v>
      </c>
      <c r="AP258" s="357">
        <f t="shared" si="124"/>
        <v>0</v>
      </c>
      <c r="AQ258" s="357">
        <f t="shared" si="121"/>
        <v>0</v>
      </c>
      <c r="AR258" s="357"/>
      <c r="AS258" s="357"/>
      <c r="AT258" s="230"/>
      <c r="AU258" s="230"/>
      <c r="AV258" s="230"/>
      <c r="AW258" s="230"/>
      <c r="AX258" s="230"/>
      <c r="AY258" s="230"/>
      <c r="AZ258" s="230"/>
      <c r="BA258"/>
    </row>
    <row r="259" spans="2:53" s="78" customFormat="1" ht="15" customHeight="1" x14ac:dyDescent="0.35">
      <c r="B259" s="158" t="s">
        <v>143</v>
      </c>
      <c r="C259" s="158"/>
      <c r="D259" s="158"/>
      <c r="E259" s="158"/>
      <c r="F259" s="158"/>
      <c r="G259" s="158"/>
      <c r="H259" s="158"/>
      <c r="I259" s="158"/>
      <c r="J259" s="158"/>
      <c r="K259" s="158"/>
      <c r="L259" s="158"/>
      <c r="M259" s="158"/>
      <c r="N259" s="158"/>
      <c r="O259" s="158"/>
      <c r="P259" s="158"/>
      <c r="Q259" s="158"/>
      <c r="R259" s="158"/>
      <c r="S259" s="158"/>
      <c r="T259" s="391">
        <v>37.106424089999969</v>
      </c>
      <c r="U259" s="391">
        <v>245.64252396000006</v>
      </c>
      <c r="V259" s="391">
        <v>391.33470870000014</v>
      </c>
      <c r="W259" s="391">
        <v>693.20071413999995</v>
      </c>
      <c r="X259" s="391">
        <v>1075.8758393599999</v>
      </c>
      <c r="Y259" s="391">
        <v>1257.0989128699998</v>
      </c>
      <c r="Z259" s="391">
        <f>AF259</f>
        <v>1174.5620347200038</v>
      </c>
      <c r="AA259" s="391"/>
      <c r="AB259" s="230"/>
      <c r="AC259" s="391">
        <v>229.74824833000005</v>
      </c>
      <c r="AD259" s="391">
        <v>405.34764447000003</v>
      </c>
      <c r="AE259" s="391">
        <v>959.8840849700025</v>
      </c>
      <c r="AF259" s="391">
        <v>1174.5620347200038</v>
      </c>
      <c r="AG259" s="391">
        <v>227.85999490999188</v>
      </c>
      <c r="AH259" s="391">
        <v>436.68054323999917</v>
      </c>
      <c r="AI259" s="391"/>
      <c r="AJ259" s="391"/>
      <c r="AK259" s="230"/>
      <c r="AL259" s="391">
        <f t="shared" si="122"/>
        <v>229.74824833000005</v>
      </c>
      <c r="AM259" s="391">
        <f t="shared" si="123"/>
        <v>175.59939613999998</v>
      </c>
      <c r="AN259" s="391">
        <f t="shared" si="123"/>
        <v>554.53644050000253</v>
      </c>
      <c r="AO259" s="391">
        <f t="shared" si="123"/>
        <v>214.67794975000129</v>
      </c>
      <c r="AP259" s="391">
        <f t="shared" si="124"/>
        <v>227.85999490999188</v>
      </c>
      <c r="AQ259" s="391">
        <f t="shared" si="121"/>
        <v>208.82054833000728</v>
      </c>
      <c r="AR259" s="391"/>
      <c r="AS259" s="391"/>
      <c r="AT259" s="230"/>
      <c r="AU259" s="230"/>
      <c r="AV259" s="230"/>
      <c r="AW259" s="230"/>
      <c r="AX259" s="230"/>
      <c r="AY259" s="230"/>
      <c r="AZ259" s="230"/>
      <c r="BA259"/>
    </row>
    <row r="260" spans="2:53" s="78" customFormat="1" ht="15" customHeight="1" x14ac:dyDescent="0.35">
      <c r="B260" s="158" t="s">
        <v>148</v>
      </c>
      <c r="C260" s="158"/>
      <c r="D260" s="158"/>
      <c r="E260" s="158"/>
      <c r="F260" s="158"/>
      <c r="G260" s="158"/>
      <c r="H260" s="158"/>
      <c r="I260" s="158"/>
      <c r="J260" s="158"/>
      <c r="K260" s="158"/>
      <c r="L260" s="158"/>
      <c r="M260" s="158"/>
      <c r="N260" s="158"/>
      <c r="O260" s="158"/>
      <c r="P260" s="158"/>
      <c r="Q260" s="158"/>
      <c r="R260" s="158"/>
      <c r="S260" s="158"/>
      <c r="T260" s="391">
        <v>30.217502099999983</v>
      </c>
      <c r="U260" s="391">
        <v>230.98807409000005</v>
      </c>
      <c r="V260" s="391">
        <v>370.59971913000038</v>
      </c>
      <c r="W260" s="391">
        <v>984.59864835999952</v>
      </c>
      <c r="X260" s="391">
        <v>970.32138884000051</v>
      </c>
      <c r="Y260" s="391">
        <v>992.70496375000016</v>
      </c>
      <c r="Z260" s="391">
        <f>AF260</f>
        <v>1422.9607334802615</v>
      </c>
      <c r="AA260" s="391"/>
      <c r="AB260" s="230"/>
      <c r="AC260" s="391">
        <v>579.78215685999999</v>
      </c>
      <c r="AD260" s="391">
        <v>706.30758867999998</v>
      </c>
      <c r="AE260" s="391">
        <v>1250.3678786010396</v>
      </c>
      <c r="AF260" s="391">
        <v>1422.9607334802615</v>
      </c>
      <c r="AG260" s="391">
        <v>198.46923883000579</v>
      </c>
      <c r="AH260" s="391">
        <v>364.13042319058133</v>
      </c>
      <c r="AI260" s="391"/>
      <c r="AJ260" s="391"/>
      <c r="AK260" s="230"/>
      <c r="AL260" s="391">
        <f t="shared" si="122"/>
        <v>579.78215685999999</v>
      </c>
      <c r="AM260" s="391">
        <f t="shared" si="123"/>
        <v>126.52543181999999</v>
      </c>
      <c r="AN260" s="391">
        <f t="shared" si="123"/>
        <v>544.06028992103961</v>
      </c>
      <c r="AO260" s="391">
        <f t="shared" si="123"/>
        <v>172.59285487922193</v>
      </c>
      <c r="AP260" s="391">
        <f t="shared" si="124"/>
        <v>198.46923883000579</v>
      </c>
      <c r="AQ260" s="391">
        <f t="shared" si="121"/>
        <v>165.66118436057553</v>
      </c>
      <c r="AR260" s="391"/>
      <c r="AS260" s="391"/>
      <c r="AT260" s="230"/>
      <c r="AU260" s="230"/>
      <c r="AV260" s="230"/>
      <c r="AW260" s="230"/>
      <c r="AX260" s="230"/>
      <c r="AY260" s="230"/>
      <c r="AZ260" s="230"/>
      <c r="BA260"/>
    </row>
    <row r="261" spans="2:53" s="78" customFormat="1" ht="15" customHeight="1" x14ac:dyDescent="0.35">
      <c r="B261" s="158" t="s">
        <v>442</v>
      </c>
      <c r="C261" s="158"/>
      <c r="D261" s="158"/>
      <c r="E261" s="158"/>
      <c r="F261" s="158"/>
      <c r="G261" s="158"/>
      <c r="H261" s="158"/>
      <c r="I261" s="158"/>
      <c r="J261" s="158"/>
      <c r="K261" s="158"/>
      <c r="L261" s="158"/>
      <c r="M261" s="158"/>
      <c r="N261" s="158"/>
      <c r="O261" s="158"/>
      <c r="P261" s="158"/>
      <c r="Q261" s="158"/>
      <c r="R261" s="158"/>
      <c r="S261" s="158"/>
      <c r="T261" s="391">
        <v>30.217046049999983</v>
      </c>
      <c r="U261" s="391">
        <v>232.14910786000004</v>
      </c>
      <c r="V261" s="391">
        <v>369.50033542000045</v>
      </c>
      <c r="W261" s="391">
        <v>984.25513547999969</v>
      </c>
      <c r="X261" s="391">
        <v>924.59267720000048</v>
      </c>
      <c r="Y261" s="391">
        <v>937.31873082999994</v>
      </c>
      <c r="Z261" s="391">
        <f>AF261</f>
        <v>1365.7413867602768</v>
      </c>
      <c r="AA261" s="391"/>
      <c r="AB261" s="230"/>
      <c r="AC261" s="391">
        <v>565.52887586999987</v>
      </c>
      <c r="AD261" s="391">
        <v>678.35696742000005</v>
      </c>
      <c r="AE261" s="391">
        <v>1208.8284266510364</v>
      </c>
      <c r="AF261" s="391">
        <v>1365.7413867602768</v>
      </c>
      <c r="AG261" s="391">
        <v>184.8226098300062</v>
      </c>
      <c r="AH261" s="391">
        <v>336.7873804505723</v>
      </c>
      <c r="AI261" s="391"/>
      <c r="AJ261" s="391"/>
      <c r="AK261" s="230"/>
      <c r="AL261" s="391">
        <f t="shared" si="122"/>
        <v>565.52887586999987</v>
      </c>
      <c r="AM261" s="391">
        <f t="shared" si="123"/>
        <v>112.82809155000018</v>
      </c>
      <c r="AN261" s="391">
        <f t="shared" si="123"/>
        <v>530.47145923103631</v>
      </c>
      <c r="AO261" s="391">
        <f t="shared" si="123"/>
        <v>156.91296010924043</v>
      </c>
      <c r="AP261" s="391">
        <f t="shared" si="124"/>
        <v>184.8226098300062</v>
      </c>
      <c r="AQ261" s="391">
        <f t="shared" si="121"/>
        <v>151.9647706205661</v>
      </c>
      <c r="AR261" s="391"/>
      <c r="AS261" s="391"/>
      <c r="AT261" s="230"/>
      <c r="AU261" s="230"/>
      <c r="AV261" s="230"/>
      <c r="AW261" s="230"/>
      <c r="AX261" s="230"/>
      <c r="AY261" s="230"/>
      <c r="AZ261" s="230"/>
      <c r="BA261"/>
    </row>
    <row r="262" spans="2:53" s="78" customFormat="1" ht="15" customHeight="1" x14ac:dyDescent="0.35">
      <c r="T262" s="355"/>
      <c r="U262" s="355"/>
      <c r="V262" s="355"/>
      <c r="W262" s="355"/>
      <c r="X262" s="355"/>
      <c r="Y262" s="355"/>
      <c r="Z262" s="355"/>
      <c r="AA262" s="355"/>
      <c r="AB262" s="230"/>
      <c r="AC262" s="355"/>
      <c r="AD262" s="355"/>
      <c r="AE262" s="355"/>
      <c r="AF262" s="355"/>
      <c r="AG262" s="355"/>
      <c r="AH262" s="355"/>
      <c r="AI262" s="355"/>
      <c r="AJ262" s="355"/>
      <c r="AK262" s="230"/>
      <c r="AL262" s="355"/>
      <c r="AM262" s="355"/>
      <c r="AN262" s="355"/>
      <c r="AO262" s="355"/>
      <c r="AP262" s="355"/>
      <c r="AQ262" s="355"/>
      <c r="AR262" s="355"/>
      <c r="AS262" s="355"/>
      <c r="AT262" s="230"/>
      <c r="AU262" s="230"/>
      <c r="AV262" s="230"/>
      <c r="AW262" s="230"/>
      <c r="AX262" s="230"/>
      <c r="AY262" s="230"/>
      <c r="AZ262" s="230"/>
      <c r="BA262"/>
    </row>
    <row r="263" spans="2:53" s="78" customFormat="1" ht="15" customHeight="1" x14ac:dyDescent="0.35">
      <c r="B263" s="172" t="s">
        <v>159</v>
      </c>
      <c r="C263" s="172"/>
      <c r="D263" s="172"/>
      <c r="E263" s="172"/>
      <c r="F263" s="172"/>
      <c r="G263" s="172"/>
      <c r="H263" s="172"/>
      <c r="I263" s="172"/>
      <c r="J263" s="172"/>
      <c r="K263" s="172"/>
      <c r="L263" s="172"/>
      <c r="M263" s="172"/>
      <c r="N263" s="172"/>
      <c r="O263" s="172"/>
      <c r="P263" s="172"/>
      <c r="Q263" s="172"/>
      <c r="R263" s="172"/>
      <c r="S263" s="172"/>
      <c r="T263" s="235">
        <v>2018</v>
      </c>
      <c r="U263" s="235">
        <v>2019</v>
      </c>
      <c r="V263" s="235">
        <v>2020</v>
      </c>
      <c r="W263" s="235">
        <v>2021</v>
      </c>
      <c r="X263" s="235">
        <v>2022</v>
      </c>
      <c r="Y263" s="235">
        <v>2023</v>
      </c>
      <c r="Z263" s="238">
        <v>2024</v>
      </c>
      <c r="AA263" s="237">
        <v>2025</v>
      </c>
      <c r="AB263" s="230"/>
      <c r="AC263" s="238" t="s">
        <v>3</v>
      </c>
      <c r="AD263" s="238" t="s">
        <v>4</v>
      </c>
      <c r="AE263" s="238" t="s">
        <v>5</v>
      </c>
      <c r="AF263" s="238">
        <v>2024</v>
      </c>
      <c r="AG263" s="239" t="s">
        <v>282</v>
      </c>
      <c r="AH263" s="239" t="s">
        <v>283</v>
      </c>
      <c r="AI263" s="239" t="s">
        <v>284</v>
      </c>
      <c r="AJ263" s="239">
        <v>2025</v>
      </c>
      <c r="AK263" s="230"/>
      <c r="AL263" s="238" t="s">
        <v>3</v>
      </c>
      <c r="AM263" s="238" t="s">
        <v>17</v>
      </c>
      <c r="AN263" s="238" t="s">
        <v>18</v>
      </c>
      <c r="AO263" s="238" t="s">
        <v>19</v>
      </c>
      <c r="AP263" s="239" t="s">
        <v>282</v>
      </c>
      <c r="AQ263" s="239" t="s">
        <v>285</v>
      </c>
      <c r="AR263" s="239" t="s">
        <v>286</v>
      </c>
      <c r="AS263" s="239" t="s">
        <v>287</v>
      </c>
      <c r="AT263" s="230"/>
      <c r="AU263" s="230"/>
      <c r="AV263" s="230"/>
      <c r="AW263" s="230"/>
      <c r="AX263" s="230"/>
      <c r="AY263" s="230"/>
      <c r="AZ263" s="230"/>
      <c r="BA263"/>
    </row>
    <row r="264" spans="2:53" s="78" customFormat="1" ht="15" customHeight="1" x14ac:dyDescent="0.35">
      <c r="B264" s="6" t="s">
        <v>160</v>
      </c>
      <c r="C264" s="6"/>
      <c r="D264" s="6"/>
      <c r="E264" s="6"/>
      <c r="F264" s="6"/>
      <c r="G264" s="6"/>
      <c r="H264" s="6"/>
      <c r="I264" s="6"/>
      <c r="J264" s="6"/>
      <c r="K264" s="6"/>
      <c r="L264" s="6"/>
      <c r="M264" s="6"/>
      <c r="N264" s="6"/>
      <c r="O264" s="6"/>
      <c r="P264" s="6"/>
      <c r="Q264" s="6"/>
      <c r="R264" s="6"/>
      <c r="S264" s="6"/>
      <c r="T264" s="356" t="s">
        <v>11</v>
      </c>
      <c r="U264" s="356">
        <v>2813.94248212</v>
      </c>
      <c r="V264" s="356">
        <v>4113.3020726699997</v>
      </c>
      <c r="W264" s="356">
        <v>4317.7860348100003</v>
      </c>
      <c r="X264" s="356">
        <f>'Operating Data'!X118</f>
        <v>6461.2763757399998</v>
      </c>
      <c r="Y264" s="269">
        <v>7299.5385736799999</v>
      </c>
      <c r="Z264" s="356">
        <f>AF264</f>
        <v>5539.6054447099987</v>
      </c>
      <c r="AA264" s="356"/>
      <c r="AB264" s="356"/>
      <c r="AC264" s="356">
        <f>'Operating Data'!AC118</f>
        <v>4883.2768682100004</v>
      </c>
      <c r="AD264" s="356">
        <f>'Operating Data'!AD118</f>
        <v>4916.7639337299997</v>
      </c>
      <c r="AE264" s="356">
        <f>'Operating Data'!AE118</f>
        <v>4941.7517584299994</v>
      </c>
      <c r="AF264" s="356">
        <f>'Operating Data'!AF118</f>
        <v>5539.6054447099987</v>
      </c>
      <c r="AG264" s="356">
        <f>'Operating Data'!AG118</f>
        <v>5414.8057710900002</v>
      </c>
      <c r="AH264" s="382">
        <f>'Operating Data'!AH118</f>
        <v>4105.0824291500003</v>
      </c>
      <c r="AI264" s="356"/>
      <c r="AJ264" s="356"/>
      <c r="AK264" s="230"/>
      <c r="AL264" s="391"/>
      <c r="AM264" s="391"/>
      <c r="AN264" s="391"/>
      <c r="AO264" s="391"/>
      <c r="AP264" s="391"/>
      <c r="AQ264" s="493"/>
      <c r="AR264" s="391"/>
      <c r="AS264" s="391"/>
      <c r="AT264" s="230"/>
      <c r="AU264" s="230"/>
      <c r="AV264" s="230"/>
      <c r="AW264" s="230"/>
      <c r="AX264" s="230"/>
      <c r="AY264" s="230"/>
      <c r="AZ264" s="230"/>
      <c r="BA264"/>
    </row>
    <row r="265" spans="2:53" s="78" customFormat="1" ht="15" customHeight="1" x14ac:dyDescent="0.35">
      <c r="B265" s="41"/>
      <c r="C265" s="41"/>
      <c r="D265" s="41"/>
      <c r="E265" s="41"/>
      <c r="F265" s="41"/>
      <c r="G265" s="41"/>
      <c r="H265" s="41"/>
      <c r="I265" s="41"/>
      <c r="J265" s="41"/>
      <c r="K265" s="41"/>
      <c r="L265" s="41"/>
      <c r="M265" s="41"/>
      <c r="N265" s="41"/>
      <c r="O265" s="41"/>
      <c r="P265" s="41"/>
      <c r="Q265" s="41"/>
      <c r="R265" s="41"/>
      <c r="S265" s="41"/>
      <c r="T265" s="379"/>
      <c r="U265" s="379"/>
      <c r="V265" s="379"/>
      <c r="W265" s="379"/>
      <c r="X265" s="379"/>
      <c r="Y265" s="379"/>
      <c r="Z265" s="379"/>
      <c r="AA265" s="379"/>
      <c r="AB265" s="230"/>
      <c r="AC265" s="379"/>
      <c r="AD265" s="379"/>
      <c r="AE265" s="379"/>
      <c r="AF265" s="379"/>
      <c r="AG265" s="379"/>
      <c r="AH265" s="379"/>
      <c r="AI265" s="379"/>
      <c r="AJ265" s="379"/>
      <c r="AK265" s="230"/>
      <c r="AL265" s="379"/>
      <c r="AM265" s="379"/>
      <c r="AN265" s="379"/>
      <c r="AO265" s="379"/>
      <c r="AP265" s="379"/>
      <c r="AQ265" s="379"/>
      <c r="AR265" s="379"/>
      <c r="AS265" s="379"/>
      <c r="AT265" s="230"/>
      <c r="AU265" s="230"/>
      <c r="AV265" s="230"/>
      <c r="AW265" s="230"/>
      <c r="AX265" s="230"/>
      <c r="AY265" s="230"/>
      <c r="AZ265" s="230"/>
      <c r="BA265"/>
    </row>
    <row r="266" spans="2:53" s="78" customFormat="1" ht="15" customHeight="1" x14ac:dyDescent="0.35">
      <c r="B266" s="50" t="s">
        <v>117</v>
      </c>
      <c r="C266" s="50"/>
      <c r="D266" s="50"/>
      <c r="E266" s="50"/>
      <c r="F266" s="50"/>
      <c r="G266" s="50"/>
      <c r="H266" s="50"/>
      <c r="I266" s="50"/>
      <c r="J266" s="50"/>
      <c r="K266" s="50"/>
      <c r="L266" s="50"/>
      <c r="M266" s="50"/>
      <c r="N266" s="50"/>
      <c r="O266" s="50"/>
      <c r="P266" s="50"/>
      <c r="Q266" s="50"/>
      <c r="R266" s="50"/>
      <c r="S266" s="50"/>
      <c r="T266" s="379"/>
      <c r="U266" s="379"/>
      <c r="V266" s="379"/>
      <c r="W266" s="379"/>
      <c r="X266" s="379"/>
      <c r="Y266" s="379"/>
      <c r="Z266" s="379"/>
      <c r="AA266" s="379"/>
      <c r="AB266" s="230"/>
      <c r="AC266" s="379"/>
      <c r="AD266" s="379"/>
      <c r="AE266" s="379"/>
      <c r="AF266" s="379"/>
      <c r="AG266" s="379"/>
      <c r="AH266" s="379"/>
      <c r="AI266" s="379"/>
      <c r="AJ266" s="379"/>
      <c r="AK266" s="230"/>
      <c r="AL266" s="379"/>
      <c r="AM266" s="379"/>
      <c r="AN266" s="379"/>
      <c r="AO266" s="379"/>
      <c r="AP266" s="379"/>
      <c r="AQ266" s="379"/>
      <c r="AR266" s="379"/>
      <c r="AS266" s="379"/>
      <c r="AT266" s="230"/>
      <c r="AU266" s="230"/>
      <c r="AV266" s="230"/>
      <c r="AW266" s="230"/>
      <c r="AX266" s="230"/>
      <c r="AY266" s="230"/>
      <c r="AZ266" s="230"/>
      <c r="BA266"/>
    </row>
    <row r="267" spans="2:53" s="78" customFormat="1" ht="15" customHeight="1" x14ac:dyDescent="0.35">
      <c r="B267" s="18" t="s">
        <v>161</v>
      </c>
      <c r="C267" s="18"/>
      <c r="D267" s="18"/>
      <c r="E267" s="18"/>
      <c r="F267" s="18"/>
      <c r="G267" s="18"/>
      <c r="H267" s="18"/>
      <c r="I267" s="18"/>
      <c r="J267" s="18"/>
      <c r="K267" s="18"/>
      <c r="L267" s="18"/>
      <c r="M267" s="18"/>
      <c r="N267" s="18"/>
      <c r="O267" s="18"/>
      <c r="P267" s="18"/>
      <c r="Q267" s="18"/>
      <c r="R267" s="18"/>
      <c r="S267" s="18"/>
      <c r="T267" s="357">
        <v>0</v>
      </c>
      <c r="U267" s="357">
        <v>113</v>
      </c>
      <c r="V267" s="357">
        <v>316</v>
      </c>
      <c r="W267" s="357">
        <v>162.04655700000001</v>
      </c>
      <c r="X267" s="357">
        <f>'Operating Data'!X128</f>
        <v>2185.38393</v>
      </c>
      <c r="Y267" s="346">
        <v>2185.38393</v>
      </c>
      <c r="Z267" s="357">
        <f>AF267</f>
        <v>1871</v>
      </c>
      <c r="AA267" s="357"/>
      <c r="AB267" s="357"/>
      <c r="AC267" s="357">
        <f>'Operating Data'!AC128</f>
        <v>1445.38393</v>
      </c>
      <c r="AD267" s="357">
        <f>'Operating Data'!AD128</f>
        <v>1445.38393</v>
      </c>
      <c r="AE267" s="357">
        <f>'Operating Data'!AE128</f>
        <v>1683</v>
      </c>
      <c r="AF267" s="357">
        <f>'Operating Data'!AF128</f>
        <v>1871</v>
      </c>
      <c r="AG267" s="357">
        <f>'Operating Data'!AG128</f>
        <v>1990.38393</v>
      </c>
      <c r="AH267" s="357">
        <f>'Operating Data'!AH128</f>
        <v>1443</v>
      </c>
      <c r="AI267" s="357"/>
      <c r="AJ267" s="357"/>
      <c r="AK267" s="230"/>
      <c r="AL267" s="493"/>
      <c r="AM267" s="493"/>
      <c r="AN267" s="493"/>
      <c r="AO267" s="493"/>
      <c r="AP267" s="493"/>
      <c r="AQ267" s="493"/>
      <c r="AR267" s="391"/>
      <c r="AS267" s="391"/>
      <c r="AT267" s="230"/>
      <c r="AU267" s="230"/>
      <c r="AV267" s="230"/>
      <c r="AW267" s="230"/>
      <c r="AX267" s="230"/>
      <c r="AY267" s="230"/>
      <c r="AZ267" s="230"/>
      <c r="BA267"/>
    </row>
    <row r="268" spans="2:53" s="78" customFormat="1" ht="15" customHeight="1" x14ac:dyDescent="0.35">
      <c r="B268" s="21"/>
      <c r="C268" s="21"/>
      <c r="D268" s="21"/>
      <c r="E268" s="21"/>
      <c r="F268" s="21"/>
      <c r="G268" s="21"/>
      <c r="H268" s="21"/>
      <c r="I268" s="21"/>
      <c r="J268" s="21"/>
      <c r="K268" s="21"/>
      <c r="L268" s="21"/>
      <c r="M268" s="21"/>
      <c r="N268" s="21"/>
      <c r="O268" s="21"/>
      <c r="P268" s="21"/>
      <c r="Q268" s="21"/>
      <c r="R268" s="21"/>
      <c r="S268" s="21"/>
      <c r="T268" s="380"/>
      <c r="U268" s="380"/>
      <c r="V268" s="380"/>
      <c r="W268" s="355"/>
      <c r="X268" s="355"/>
      <c r="Y268" s="380"/>
      <c r="Z268" s="355"/>
      <c r="AA268" s="355"/>
      <c r="AB268" s="230"/>
      <c r="AC268" s="380"/>
      <c r="AD268" s="380"/>
      <c r="AE268" s="380"/>
      <c r="AF268" s="380"/>
      <c r="AG268" s="380"/>
      <c r="AH268" s="380"/>
      <c r="AI268" s="380"/>
      <c r="AJ268" s="380"/>
      <c r="AK268" s="230"/>
      <c r="AL268" s="380"/>
      <c r="AM268" s="357"/>
      <c r="AN268" s="357"/>
      <c r="AO268" s="357"/>
      <c r="AP268" s="357"/>
      <c r="AQ268" s="357"/>
      <c r="AR268" s="357"/>
      <c r="AS268" s="357"/>
      <c r="AT268" s="230"/>
      <c r="AU268" s="230"/>
      <c r="AV268" s="230"/>
      <c r="AW268" s="230"/>
      <c r="AX268" s="230"/>
      <c r="AY268" s="230"/>
      <c r="AZ268" s="230"/>
      <c r="BA268"/>
    </row>
    <row r="269" spans="2:53" s="78" customFormat="1" ht="15" customHeight="1" x14ac:dyDescent="0.35">
      <c r="B269" s="48"/>
      <c r="C269" s="48"/>
      <c r="D269" s="48"/>
      <c r="E269" s="48"/>
      <c r="F269" s="48"/>
      <c r="G269" s="48"/>
      <c r="H269" s="48"/>
      <c r="I269" s="48"/>
      <c r="J269" s="48"/>
      <c r="K269" s="48"/>
      <c r="L269" s="48"/>
      <c r="M269" s="48"/>
      <c r="N269" s="48"/>
      <c r="O269" s="48"/>
      <c r="P269" s="48"/>
      <c r="Q269" s="48"/>
      <c r="R269" s="48"/>
      <c r="S269" s="48"/>
      <c r="T269" s="234"/>
      <c r="U269" s="234"/>
      <c r="V269" s="364"/>
      <c r="W269" s="364"/>
      <c r="X269" s="364"/>
      <c r="Y269" s="365"/>
      <c r="Z269" s="364"/>
      <c r="AA269" s="364"/>
      <c r="AB269" s="230"/>
      <c r="AC269" s="364"/>
      <c r="AD269" s="365"/>
      <c r="AE269" s="365"/>
      <c r="AF269" s="365"/>
      <c r="AG269" s="365"/>
      <c r="AH269" s="365"/>
      <c r="AI269" s="365"/>
      <c r="AJ269" s="365"/>
      <c r="AK269" s="230"/>
      <c r="AL269" s="364"/>
      <c r="AM269" s="364"/>
      <c r="AN269" s="364"/>
      <c r="AO269" s="364"/>
      <c r="AP269" s="364"/>
      <c r="AQ269" s="364"/>
      <c r="AR269" s="364"/>
      <c r="AS269" s="364"/>
      <c r="AT269" s="230"/>
      <c r="AU269" s="230"/>
      <c r="AV269" s="230"/>
      <c r="AW269" s="230"/>
      <c r="AX269" s="230"/>
      <c r="AY269" s="230"/>
      <c r="AZ269" s="230"/>
      <c r="BA269"/>
    </row>
    <row r="270" spans="2:53" s="78" customFormat="1" ht="15" customHeight="1" x14ac:dyDescent="0.35">
      <c r="B270" s="157"/>
      <c r="C270" s="157"/>
      <c r="D270" s="157"/>
      <c r="E270" s="157"/>
      <c r="F270" s="157"/>
      <c r="G270" s="157"/>
      <c r="H270" s="157"/>
      <c r="I270" s="157"/>
      <c r="J270" s="157"/>
      <c r="K270" s="157"/>
      <c r="L270" s="157"/>
      <c r="M270" s="157"/>
      <c r="N270" s="157"/>
      <c r="O270" s="157"/>
      <c r="P270" s="157"/>
      <c r="Q270" s="157"/>
      <c r="R270" s="157"/>
      <c r="S270" s="157"/>
      <c r="T270" s="360"/>
      <c r="U270" s="360"/>
      <c r="V270" s="360"/>
      <c r="W270" s="364"/>
      <c r="X270" s="364"/>
      <c r="Y270" s="360"/>
      <c r="Z270" s="364"/>
      <c r="AA270" s="364"/>
      <c r="AB270" s="230"/>
      <c r="AC270" s="360"/>
      <c r="AD270" s="360"/>
      <c r="AE270" s="360"/>
      <c r="AF270" s="360"/>
      <c r="AG270" s="360"/>
      <c r="AH270" s="360"/>
      <c r="AI270" s="360"/>
      <c r="AJ270" s="360"/>
      <c r="AK270" s="230"/>
      <c r="AL270" s="360"/>
      <c r="AM270" s="360"/>
      <c r="AN270" s="360"/>
      <c r="AO270" s="360"/>
      <c r="AP270" s="360"/>
      <c r="AQ270" s="360"/>
      <c r="AR270" s="360"/>
      <c r="AS270" s="360"/>
      <c r="AT270" s="230"/>
      <c r="AU270" s="230"/>
      <c r="AV270" s="230"/>
      <c r="AW270" s="230"/>
      <c r="AX270" s="230"/>
      <c r="AY270" s="230"/>
      <c r="AZ270" s="230"/>
      <c r="BA270"/>
    </row>
    <row r="271" spans="2:53" s="78" customFormat="1" ht="15" customHeight="1" x14ac:dyDescent="0.35">
      <c r="B271" s="156"/>
      <c r="C271" s="156"/>
      <c r="D271" s="156"/>
      <c r="E271" s="156"/>
      <c r="F271" s="156"/>
      <c r="G271" s="156"/>
      <c r="H271" s="156"/>
      <c r="I271" s="156"/>
      <c r="J271" s="156"/>
      <c r="K271" s="156"/>
      <c r="L271" s="156"/>
      <c r="M271" s="156"/>
      <c r="N271" s="156"/>
      <c r="O271" s="156"/>
      <c r="P271" s="156"/>
      <c r="Q271" s="156"/>
      <c r="R271" s="156"/>
      <c r="S271" s="156"/>
      <c r="T271" s="371"/>
      <c r="U271" s="371"/>
      <c r="V271" s="371"/>
      <c r="W271" s="379"/>
      <c r="X271" s="379"/>
      <c r="Y271" s="371"/>
      <c r="Z271" s="379"/>
      <c r="AA271" s="379"/>
      <c r="AB271" s="230"/>
      <c r="AC271" s="371"/>
      <c r="AD271" s="371"/>
      <c r="AE271" s="371"/>
      <c r="AF271" s="371"/>
      <c r="AG271" s="371"/>
      <c r="AH271" s="371"/>
      <c r="AI271" s="371"/>
      <c r="AJ271" s="371"/>
      <c r="AK271" s="230"/>
      <c r="AL271" s="371"/>
      <c r="AM271" s="371"/>
      <c r="AN271" s="371"/>
      <c r="AO271" s="371"/>
      <c r="AP271" s="371"/>
      <c r="AQ271" s="371"/>
      <c r="AR271" s="371"/>
      <c r="AS271" s="371"/>
      <c r="AT271" s="230"/>
      <c r="AU271" s="230"/>
      <c r="AV271" s="230"/>
      <c r="AW271" s="230"/>
      <c r="AX271" s="230"/>
      <c r="AY271" s="230"/>
      <c r="AZ271" s="230"/>
      <c r="BA271"/>
    </row>
    <row r="272" spans="2:53" s="78" customFormat="1" ht="15" customHeight="1" x14ac:dyDescent="0.35">
      <c r="B272" s="224"/>
      <c r="C272" s="225"/>
      <c r="D272" s="225"/>
      <c r="E272" s="225"/>
      <c r="F272" s="225"/>
      <c r="G272" s="225"/>
      <c r="H272" s="225"/>
      <c r="I272" s="225"/>
      <c r="J272" s="225"/>
      <c r="K272" s="225"/>
      <c r="L272" s="225"/>
      <c r="M272" s="225"/>
      <c r="N272" s="225"/>
      <c r="O272" s="225"/>
      <c r="P272" s="225"/>
      <c r="Q272" s="225"/>
      <c r="R272" s="225"/>
      <c r="S272" s="225"/>
      <c r="T272" s="392"/>
      <c r="U272" s="392"/>
      <c r="V272" s="392"/>
      <c r="W272" s="393"/>
      <c r="X272" s="393"/>
      <c r="Y272" s="392"/>
      <c r="Z272" s="393"/>
      <c r="AA272" s="393"/>
      <c r="AB272" s="316"/>
      <c r="AC272" s="392"/>
      <c r="AD272" s="392"/>
      <c r="AE272" s="392"/>
      <c r="AF272" s="392"/>
      <c r="AG272" s="392"/>
      <c r="AH272" s="392"/>
      <c r="AI272" s="392"/>
      <c r="AJ272" s="392"/>
      <c r="AK272" s="316"/>
      <c r="AL272" s="392"/>
      <c r="AM272" s="392"/>
      <c r="AN272" s="392"/>
      <c r="AO272" s="392"/>
      <c r="AP272" s="392"/>
      <c r="AQ272" s="392"/>
      <c r="AR272" s="392"/>
      <c r="AS272" s="392"/>
      <c r="AT272" s="230"/>
      <c r="AU272" s="230"/>
      <c r="AV272" s="230"/>
      <c r="AW272" s="230"/>
      <c r="AX272" s="230"/>
      <c r="AY272" s="230"/>
      <c r="AZ272" s="230"/>
      <c r="BA272"/>
    </row>
    <row r="273" spans="2:53" s="78" customFormat="1" ht="15" customHeight="1" x14ac:dyDescent="0.35">
      <c r="B273" s="224"/>
      <c r="C273" s="190"/>
      <c r="D273" s="190"/>
      <c r="E273" s="190"/>
      <c r="F273" s="190"/>
      <c r="G273" s="190"/>
      <c r="H273" s="190"/>
      <c r="I273" s="190"/>
      <c r="J273" s="190"/>
      <c r="K273" s="190"/>
      <c r="L273" s="190"/>
      <c r="M273" s="190"/>
      <c r="N273" s="190"/>
      <c r="O273" s="190"/>
      <c r="P273" s="190"/>
      <c r="Q273" s="190"/>
      <c r="R273" s="190"/>
      <c r="S273" s="190"/>
      <c r="T273" s="394"/>
      <c r="U273" s="394"/>
      <c r="V273" s="394"/>
      <c r="W273" s="316"/>
      <c r="X273" s="316"/>
      <c r="Y273" s="394"/>
      <c r="Z273" s="316"/>
      <c r="AA273" s="316"/>
      <c r="AB273" s="316"/>
      <c r="AC273" s="394"/>
      <c r="AD273" s="394"/>
      <c r="AE273" s="394"/>
      <c r="AF273" s="394"/>
      <c r="AG273" s="394"/>
      <c r="AH273" s="394"/>
      <c r="AI273" s="394"/>
      <c r="AJ273" s="394"/>
      <c r="AK273" s="316"/>
      <c r="AL273" s="394"/>
      <c r="AM273" s="394"/>
      <c r="AN273" s="394"/>
      <c r="AO273" s="394"/>
      <c r="AP273" s="394"/>
      <c r="AQ273" s="394"/>
      <c r="AR273" s="394"/>
      <c r="AS273" s="394"/>
      <c r="AT273" s="230"/>
      <c r="AU273" s="230"/>
      <c r="AV273" s="230"/>
      <c r="AW273" s="230"/>
      <c r="AX273" s="230"/>
      <c r="AY273" s="230"/>
      <c r="AZ273" s="230"/>
      <c r="BA273"/>
    </row>
    <row r="274" spans="2:53" s="78" customFormat="1" ht="15" customHeight="1" x14ac:dyDescent="0.35">
      <c r="B274" s="225"/>
      <c r="C274" s="225"/>
      <c r="D274" s="225"/>
      <c r="E274" s="225"/>
      <c r="F274" s="225"/>
      <c r="G274" s="225"/>
      <c r="H274" s="225"/>
      <c r="I274" s="225"/>
      <c r="J274" s="225"/>
      <c r="K274" s="225"/>
      <c r="L274" s="225"/>
      <c r="M274" s="225"/>
      <c r="N274" s="225"/>
      <c r="O274" s="225"/>
      <c r="P274" s="225"/>
      <c r="Q274" s="225"/>
      <c r="R274" s="225"/>
      <c r="S274" s="225"/>
      <c r="T274" s="392"/>
      <c r="U274" s="392"/>
      <c r="V274" s="392"/>
      <c r="W274" s="392"/>
      <c r="X274" s="392"/>
      <c r="Y274" s="392"/>
      <c r="Z274" s="392"/>
      <c r="AA274" s="392"/>
      <c r="AB274" s="316"/>
      <c r="AC274" s="392"/>
      <c r="AD274" s="392"/>
      <c r="AE274" s="392"/>
      <c r="AF274" s="392"/>
      <c r="AG274" s="392"/>
      <c r="AH274" s="392"/>
      <c r="AI274" s="392"/>
      <c r="AJ274" s="392"/>
      <c r="AK274" s="316"/>
      <c r="AL274" s="392"/>
      <c r="AM274" s="392"/>
      <c r="AN274" s="392"/>
      <c r="AO274" s="392"/>
      <c r="AP274" s="392"/>
      <c r="AQ274" s="392"/>
      <c r="AR274" s="392"/>
      <c r="AS274" s="392"/>
      <c r="AT274" s="230"/>
      <c r="AU274" s="230"/>
      <c r="AV274" s="230"/>
      <c r="AW274" s="230"/>
      <c r="AX274" s="230"/>
      <c r="AY274" s="230"/>
      <c r="AZ274" s="230"/>
      <c r="BA274"/>
    </row>
    <row r="275" spans="2:53" s="78" customFormat="1" ht="15" customHeight="1" x14ac:dyDescent="0.35">
      <c r="B275" s="225"/>
      <c r="C275" s="190"/>
      <c r="D275" s="190"/>
      <c r="E275" s="190"/>
      <c r="F275" s="190"/>
      <c r="G275" s="190"/>
      <c r="H275" s="190"/>
      <c r="I275" s="190"/>
      <c r="J275" s="190"/>
      <c r="K275" s="190"/>
      <c r="L275" s="190"/>
      <c r="M275" s="190"/>
      <c r="N275" s="190"/>
      <c r="O275" s="190"/>
      <c r="P275" s="190"/>
      <c r="Q275" s="190"/>
      <c r="R275" s="190"/>
      <c r="S275" s="190"/>
      <c r="T275" s="392"/>
      <c r="U275" s="392"/>
      <c r="V275" s="392"/>
      <c r="W275" s="392"/>
      <c r="X275" s="392"/>
      <c r="Y275" s="392"/>
      <c r="Z275" s="392"/>
      <c r="AA275" s="392"/>
      <c r="AB275" s="316"/>
      <c r="AC275" s="392"/>
      <c r="AD275" s="392"/>
      <c r="AE275" s="392"/>
      <c r="AF275" s="392"/>
      <c r="AG275" s="392"/>
      <c r="AH275" s="392"/>
      <c r="AI275" s="392"/>
      <c r="AJ275" s="392"/>
      <c r="AK275" s="316"/>
      <c r="AL275" s="392"/>
      <c r="AM275" s="392"/>
      <c r="AN275" s="392"/>
      <c r="AO275" s="392"/>
      <c r="AP275" s="392"/>
      <c r="AQ275" s="392"/>
      <c r="AR275" s="392"/>
      <c r="AS275" s="392"/>
      <c r="AT275" s="230"/>
      <c r="AU275" s="230"/>
      <c r="AV275" s="230"/>
      <c r="AW275" s="230"/>
      <c r="AX275" s="230"/>
      <c r="AY275" s="230"/>
      <c r="AZ275" s="230"/>
      <c r="BA275"/>
    </row>
    <row r="276" spans="2:53" s="78" customFormat="1" ht="15" customHeight="1" x14ac:dyDescent="0.35">
      <c r="B276" s="226"/>
      <c r="C276" s="226"/>
      <c r="D276" s="226"/>
      <c r="E276" s="226"/>
      <c r="F276" s="226"/>
      <c r="G276" s="226"/>
      <c r="H276" s="226"/>
      <c r="I276" s="226"/>
      <c r="J276" s="226"/>
      <c r="K276" s="226"/>
      <c r="L276" s="226"/>
      <c r="M276" s="226"/>
      <c r="N276" s="226"/>
      <c r="O276" s="226"/>
      <c r="P276" s="226"/>
      <c r="Q276" s="226"/>
      <c r="R276" s="226"/>
      <c r="S276" s="226"/>
      <c r="T276" s="395"/>
      <c r="U276" s="395"/>
      <c r="V276" s="395"/>
      <c r="W276" s="395"/>
      <c r="X276" s="395"/>
      <c r="Y276" s="395"/>
      <c r="Z276" s="395"/>
      <c r="AA276" s="395"/>
      <c r="AB276" s="316"/>
      <c r="AC276" s="395"/>
      <c r="AD276" s="395"/>
      <c r="AE276" s="395"/>
      <c r="AF276" s="395"/>
      <c r="AG276" s="395"/>
      <c r="AH276" s="395"/>
      <c r="AI276" s="395"/>
      <c r="AJ276" s="395"/>
      <c r="AK276" s="316"/>
      <c r="AL276" s="395"/>
      <c r="AM276" s="395"/>
      <c r="AN276" s="395"/>
      <c r="AO276" s="395"/>
      <c r="AP276" s="395"/>
      <c r="AQ276" s="395"/>
      <c r="AR276" s="395"/>
      <c r="AS276" s="395"/>
      <c r="AT276" s="230"/>
      <c r="AU276" s="230"/>
      <c r="AV276" s="230"/>
      <c r="AW276" s="230"/>
      <c r="AX276" s="230"/>
      <c r="AY276" s="230"/>
      <c r="AZ276" s="230"/>
      <c r="BA276"/>
    </row>
    <row r="277" spans="2:53" s="78" customFormat="1" ht="15" customHeight="1" x14ac:dyDescent="0.35">
      <c r="B277" s="227"/>
      <c r="C277" s="227"/>
      <c r="D277" s="227"/>
      <c r="E277" s="227"/>
      <c r="F277" s="227"/>
      <c r="G277" s="227"/>
      <c r="H277" s="227"/>
      <c r="I277" s="227"/>
      <c r="J277" s="227"/>
      <c r="K277" s="227"/>
      <c r="L277" s="227"/>
      <c r="M277" s="227"/>
      <c r="N277" s="227"/>
      <c r="O277" s="227"/>
      <c r="P277" s="227"/>
      <c r="Q277" s="227"/>
      <c r="R277" s="227"/>
      <c r="S277" s="227"/>
      <c r="T277" s="396"/>
      <c r="U277" s="396"/>
      <c r="V277" s="396"/>
      <c r="W277" s="396"/>
      <c r="X277" s="396"/>
      <c r="Y277" s="396"/>
      <c r="Z277" s="396"/>
      <c r="AA277" s="396"/>
      <c r="AB277" s="316"/>
      <c r="AC277" s="396"/>
      <c r="AD277" s="396"/>
      <c r="AE277" s="396"/>
      <c r="AF277" s="396"/>
      <c r="AG277" s="396"/>
      <c r="AH277" s="396"/>
      <c r="AI277" s="396"/>
      <c r="AJ277" s="396"/>
      <c r="AK277" s="316"/>
      <c r="AL277" s="396"/>
      <c r="AM277" s="396"/>
      <c r="AN277" s="396"/>
      <c r="AO277" s="396"/>
      <c r="AP277" s="396"/>
      <c r="AQ277" s="396"/>
      <c r="AR277" s="396"/>
      <c r="AS277" s="396"/>
      <c r="AT277" s="230"/>
      <c r="AU277" s="230"/>
      <c r="AV277" s="230"/>
      <c r="AW277" s="230"/>
      <c r="AX277" s="230"/>
      <c r="AY277" s="230"/>
      <c r="AZ277" s="230"/>
      <c r="BA277"/>
    </row>
    <row r="278" spans="2:53" s="78" customFormat="1" ht="15" customHeight="1" x14ac:dyDescent="0.35">
      <c r="B278" s="227"/>
      <c r="C278" s="227"/>
      <c r="D278" s="227"/>
      <c r="E278" s="227"/>
      <c r="F278" s="227"/>
      <c r="G278" s="227"/>
      <c r="H278" s="227"/>
      <c r="I278" s="227"/>
      <c r="J278" s="227"/>
      <c r="K278" s="227"/>
      <c r="L278" s="227"/>
      <c r="M278" s="227"/>
      <c r="N278" s="227"/>
      <c r="O278" s="227"/>
      <c r="P278" s="227"/>
      <c r="Q278" s="227"/>
      <c r="R278" s="227"/>
      <c r="S278" s="227"/>
      <c r="T278" s="396"/>
      <c r="U278" s="396"/>
      <c r="V278" s="396"/>
      <c r="W278" s="396"/>
      <c r="X278" s="396"/>
      <c r="Y278" s="396"/>
      <c r="Z278" s="396"/>
      <c r="AA278" s="396"/>
      <c r="AB278" s="316"/>
      <c r="AC278" s="396"/>
      <c r="AD278" s="396"/>
      <c r="AE278" s="396"/>
      <c r="AF278" s="395"/>
      <c r="AG278" s="395"/>
      <c r="AH278" s="395"/>
      <c r="AI278" s="395"/>
      <c r="AJ278" s="395"/>
      <c r="AK278" s="395"/>
      <c r="AL278" s="396"/>
      <c r="AM278" s="396"/>
      <c r="AN278" s="396"/>
      <c r="AO278" s="396"/>
      <c r="AP278" s="396"/>
      <c r="AQ278" s="396"/>
      <c r="AR278" s="396"/>
      <c r="AS278" s="396"/>
      <c r="AT278" s="230"/>
      <c r="AU278" s="230"/>
      <c r="AV278" s="230"/>
      <c r="AW278" s="230"/>
      <c r="AX278" s="230"/>
      <c r="AY278" s="230"/>
      <c r="AZ278" s="230"/>
      <c r="BA278"/>
    </row>
    <row r="279" spans="2:53" s="78" customFormat="1" ht="15" customHeight="1" x14ac:dyDescent="0.35">
      <c r="B279" s="227"/>
      <c r="C279" s="227"/>
      <c r="D279" s="227"/>
      <c r="E279" s="227"/>
      <c r="F279" s="227"/>
      <c r="G279" s="227"/>
      <c r="H279" s="227"/>
      <c r="I279" s="227"/>
      <c r="J279" s="227"/>
      <c r="K279" s="227"/>
      <c r="L279" s="227"/>
      <c r="M279" s="227"/>
      <c r="N279" s="227"/>
      <c r="O279" s="227"/>
      <c r="P279" s="227"/>
      <c r="Q279" s="227"/>
      <c r="R279" s="227"/>
      <c r="S279" s="227"/>
      <c r="T279" s="396"/>
      <c r="U279" s="396"/>
      <c r="V279" s="396"/>
      <c r="W279" s="396"/>
      <c r="X279" s="396"/>
      <c r="Y279" s="396"/>
      <c r="Z279" s="396"/>
      <c r="AA279" s="396"/>
      <c r="AB279" s="316"/>
      <c r="AC279" s="396"/>
      <c r="AD279" s="396"/>
      <c r="AE279" s="396"/>
      <c r="AF279" s="395"/>
      <c r="AG279" s="395"/>
      <c r="AH279" s="395"/>
      <c r="AI279" s="395"/>
      <c r="AJ279" s="395"/>
      <c r="AK279" s="395"/>
      <c r="AL279" s="396"/>
      <c r="AM279" s="396"/>
      <c r="AN279" s="396"/>
      <c r="AO279" s="396"/>
      <c r="AP279" s="396"/>
      <c r="AQ279" s="396"/>
      <c r="AR279" s="396"/>
      <c r="AS279" s="396"/>
      <c r="AT279" s="230"/>
      <c r="AU279" s="230"/>
      <c r="AV279" s="230"/>
      <c r="AW279" s="230"/>
      <c r="AX279" s="230"/>
      <c r="AY279" s="230"/>
      <c r="AZ279" s="230"/>
      <c r="BA279"/>
    </row>
    <row r="280" spans="2:53" s="78" customFormat="1" ht="15" customHeight="1" x14ac:dyDescent="0.35">
      <c r="B280" s="228"/>
      <c r="C280" s="227"/>
      <c r="D280" s="227"/>
      <c r="E280" s="227"/>
      <c r="F280" s="227"/>
      <c r="G280" s="227"/>
      <c r="H280" s="227"/>
      <c r="I280" s="227"/>
      <c r="J280" s="227"/>
      <c r="K280" s="227"/>
      <c r="L280" s="227"/>
      <c r="M280" s="227"/>
      <c r="N280" s="227"/>
      <c r="O280" s="227"/>
      <c r="P280" s="227"/>
      <c r="Q280" s="227"/>
      <c r="R280" s="227"/>
      <c r="S280" s="227"/>
      <c r="T280" s="396"/>
      <c r="U280" s="396"/>
      <c r="V280" s="396"/>
      <c r="W280" s="396"/>
      <c r="X280" s="396"/>
      <c r="Y280" s="396"/>
      <c r="Z280" s="396"/>
      <c r="AA280" s="396"/>
      <c r="AB280" s="316"/>
      <c r="AC280" s="396"/>
      <c r="AD280" s="396"/>
      <c r="AE280" s="396"/>
      <c r="AF280" s="395"/>
      <c r="AG280" s="395"/>
      <c r="AH280" s="395"/>
      <c r="AI280" s="395"/>
      <c r="AJ280" s="395"/>
      <c r="AK280" s="395"/>
      <c r="AL280" s="396"/>
      <c r="AM280" s="396"/>
      <c r="AN280" s="396"/>
      <c r="AO280" s="396"/>
      <c r="AP280" s="396"/>
      <c r="AQ280" s="396"/>
      <c r="AR280" s="396"/>
      <c r="AS280" s="396"/>
      <c r="AT280" s="230"/>
      <c r="AU280" s="230"/>
      <c r="AV280" s="230"/>
      <c r="AW280" s="230"/>
      <c r="AX280" s="230"/>
      <c r="AY280" s="230"/>
      <c r="AZ280" s="230"/>
      <c r="BA280"/>
    </row>
    <row r="281" spans="2:53" s="78" customFormat="1" ht="15" customHeight="1" x14ac:dyDescent="0.35">
      <c r="B281" s="227"/>
      <c r="C281" s="227"/>
      <c r="D281" s="227"/>
      <c r="E281" s="227"/>
      <c r="F281" s="227"/>
      <c r="G281" s="227"/>
      <c r="H281" s="227"/>
      <c r="I281" s="227"/>
      <c r="J281" s="227"/>
      <c r="K281" s="227"/>
      <c r="L281" s="227"/>
      <c r="M281" s="227"/>
      <c r="N281" s="227"/>
      <c r="O281" s="227"/>
      <c r="P281" s="227"/>
      <c r="Q281" s="227"/>
      <c r="R281" s="227"/>
      <c r="S281" s="227"/>
      <c r="T281" s="393"/>
      <c r="U281" s="393"/>
      <c r="V281" s="393"/>
      <c r="W281" s="393"/>
      <c r="X281" s="393"/>
      <c r="Y281" s="393"/>
      <c r="Z281" s="393"/>
      <c r="AA281" s="393"/>
      <c r="AB281" s="316"/>
      <c r="AC281" s="393"/>
      <c r="AD281" s="393"/>
      <c r="AE281" s="393"/>
      <c r="AF281" s="393"/>
      <c r="AG281" s="393"/>
      <c r="AH281" s="393"/>
      <c r="AI281" s="393"/>
      <c r="AJ281" s="393"/>
      <c r="AK281" s="316"/>
      <c r="AL281" s="393"/>
      <c r="AM281" s="393"/>
      <c r="AN281" s="393"/>
      <c r="AO281" s="393"/>
      <c r="AP281" s="393"/>
      <c r="AQ281" s="393"/>
      <c r="AR281" s="393"/>
      <c r="AS281" s="393"/>
      <c r="AT281" s="230"/>
      <c r="AU281" s="230"/>
      <c r="AV281" s="230"/>
      <c r="AW281" s="230"/>
      <c r="AX281" s="230"/>
      <c r="AY281" s="230"/>
      <c r="AZ281" s="230"/>
      <c r="BA281"/>
    </row>
    <row r="282" spans="2:53" s="78" customFormat="1" ht="15" customHeight="1" x14ac:dyDescent="0.35">
      <c r="B282" s="227"/>
      <c r="C282" s="227"/>
      <c r="D282" s="227"/>
      <c r="E282" s="227"/>
      <c r="F282" s="227"/>
      <c r="G282" s="227"/>
      <c r="H282" s="227"/>
      <c r="I282" s="227"/>
      <c r="J282" s="227"/>
      <c r="K282" s="227"/>
      <c r="L282" s="227"/>
      <c r="M282" s="227"/>
      <c r="N282" s="227"/>
      <c r="O282" s="227"/>
      <c r="P282" s="227"/>
      <c r="Q282" s="227"/>
      <c r="R282" s="227"/>
      <c r="S282" s="227"/>
      <c r="T282" s="396"/>
      <c r="U282" s="396"/>
      <c r="V282" s="396"/>
      <c r="W282" s="396"/>
      <c r="X282" s="396"/>
      <c r="Y282" s="396"/>
      <c r="Z282" s="396"/>
      <c r="AA282" s="396"/>
      <c r="AB282" s="316"/>
      <c r="AC282" s="396"/>
      <c r="AD282" s="396"/>
      <c r="AE282" s="396"/>
      <c r="AF282" s="396"/>
      <c r="AG282" s="396"/>
      <c r="AH282" s="396"/>
      <c r="AI282" s="396"/>
      <c r="AJ282" s="396"/>
      <c r="AK282" s="316"/>
      <c r="AL282" s="396"/>
      <c r="AM282" s="396"/>
      <c r="AN282" s="396"/>
      <c r="AO282" s="396"/>
      <c r="AP282" s="396"/>
      <c r="AQ282" s="396"/>
      <c r="AR282" s="396"/>
      <c r="AS282" s="396"/>
      <c r="AT282" s="230"/>
      <c r="AU282" s="230"/>
      <c r="AV282" s="230"/>
      <c r="AW282" s="230"/>
      <c r="AX282" s="230"/>
      <c r="AY282" s="230"/>
      <c r="AZ282" s="230"/>
      <c r="BA282"/>
    </row>
    <row r="283" spans="2:53" s="78" customFormat="1" ht="15" customHeight="1" x14ac:dyDescent="0.35">
      <c r="B283" s="227"/>
      <c r="C283" s="227"/>
      <c r="D283" s="227"/>
      <c r="E283" s="227"/>
      <c r="F283" s="227"/>
      <c r="G283" s="227"/>
      <c r="H283" s="227"/>
      <c r="I283" s="227"/>
      <c r="J283" s="227"/>
      <c r="K283" s="227"/>
      <c r="L283" s="227"/>
      <c r="M283" s="227"/>
      <c r="N283" s="227"/>
      <c r="O283" s="227"/>
      <c r="P283" s="227"/>
      <c r="Q283" s="227"/>
      <c r="R283" s="227"/>
      <c r="S283" s="227"/>
      <c r="T283" s="396"/>
      <c r="U283" s="396"/>
      <c r="V283" s="396"/>
      <c r="W283" s="396"/>
      <c r="X283" s="396"/>
      <c r="Y283" s="396"/>
      <c r="Z283" s="396"/>
      <c r="AA283" s="396"/>
      <c r="AB283" s="316"/>
      <c r="AC283" s="396"/>
      <c r="AD283" s="396"/>
      <c r="AE283" s="396"/>
      <c r="AF283" s="396"/>
      <c r="AG283" s="396"/>
      <c r="AH283" s="396"/>
      <c r="AI283" s="396"/>
      <c r="AJ283" s="396"/>
      <c r="AK283" s="316"/>
      <c r="AL283" s="396"/>
      <c r="AM283" s="396"/>
      <c r="AN283" s="396"/>
      <c r="AO283" s="396"/>
      <c r="AP283" s="396"/>
      <c r="AQ283" s="396"/>
      <c r="AR283" s="396"/>
      <c r="AS283" s="396"/>
      <c r="AT283" s="230"/>
      <c r="AU283" s="230"/>
      <c r="AV283" s="230"/>
      <c r="AW283" s="230"/>
      <c r="AX283" s="230"/>
      <c r="AY283" s="230"/>
      <c r="AZ283" s="230"/>
      <c r="BA283"/>
    </row>
    <row r="284" spans="2:53" s="78" customFormat="1" ht="15" customHeight="1" x14ac:dyDescent="0.35">
      <c r="B284" s="227"/>
      <c r="C284" s="227"/>
      <c r="D284" s="227"/>
      <c r="E284" s="227"/>
      <c r="F284" s="227"/>
      <c r="G284" s="227"/>
      <c r="H284" s="227"/>
      <c r="I284" s="227"/>
      <c r="J284" s="227"/>
      <c r="K284" s="227"/>
      <c r="L284" s="227"/>
      <c r="M284" s="227"/>
      <c r="N284" s="227"/>
      <c r="O284" s="227"/>
      <c r="P284" s="227"/>
      <c r="Q284" s="227"/>
      <c r="R284" s="227"/>
      <c r="S284" s="227"/>
      <c r="T284" s="396"/>
      <c r="U284" s="396"/>
      <c r="V284" s="396"/>
      <c r="W284" s="396"/>
      <c r="X284" s="396"/>
      <c r="Y284" s="396"/>
      <c r="Z284" s="396"/>
      <c r="AA284" s="396"/>
      <c r="AB284" s="316"/>
      <c r="AC284" s="396"/>
      <c r="AD284" s="396"/>
      <c r="AE284" s="396"/>
      <c r="AF284" s="396"/>
      <c r="AG284" s="396"/>
      <c r="AH284" s="396"/>
      <c r="AI284" s="396"/>
      <c r="AJ284" s="396"/>
      <c r="AK284" s="316"/>
      <c r="AL284" s="396"/>
      <c r="AM284" s="396"/>
      <c r="AN284" s="396"/>
      <c r="AO284" s="396"/>
      <c r="AP284" s="396"/>
      <c r="AQ284" s="396"/>
      <c r="AR284" s="396"/>
      <c r="AS284" s="396"/>
      <c r="AT284" s="230"/>
      <c r="AU284" s="230"/>
      <c r="AV284" s="230"/>
      <c r="AW284" s="230"/>
      <c r="AX284" s="230"/>
      <c r="AY284" s="230"/>
      <c r="AZ284" s="230"/>
      <c r="BA284"/>
    </row>
    <row r="285" spans="2:53" s="78" customFormat="1" ht="15" customHeight="1" x14ac:dyDescent="0.35">
      <c r="B285" s="227"/>
      <c r="C285" s="227"/>
      <c r="D285" s="227"/>
      <c r="E285" s="227"/>
      <c r="F285" s="227"/>
      <c r="G285" s="227"/>
      <c r="H285" s="227"/>
      <c r="I285" s="227"/>
      <c r="J285" s="227"/>
      <c r="K285" s="227"/>
      <c r="L285" s="227"/>
      <c r="M285" s="227"/>
      <c r="N285" s="227"/>
      <c r="O285" s="227"/>
      <c r="P285" s="227"/>
      <c r="Q285" s="227"/>
      <c r="R285" s="227"/>
      <c r="S285" s="227"/>
      <c r="T285" s="393"/>
      <c r="U285" s="393"/>
      <c r="V285" s="393"/>
      <c r="W285" s="393"/>
      <c r="X285" s="393"/>
      <c r="Y285" s="393"/>
      <c r="Z285" s="393"/>
      <c r="AA285" s="393"/>
      <c r="AB285" s="316"/>
      <c r="AC285" s="393"/>
      <c r="AD285" s="393"/>
      <c r="AE285" s="393"/>
      <c r="AF285" s="393"/>
      <c r="AG285" s="393"/>
      <c r="AH285" s="393"/>
      <c r="AI285" s="393"/>
      <c r="AJ285" s="393"/>
      <c r="AK285" s="316"/>
      <c r="AL285" s="393"/>
      <c r="AM285" s="393"/>
      <c r="AN285" s="393"/>
      <c r="AO285" s="393"/>
      <c r="AP285" s="393"/>
      <c r="AQ285" s="393"/>
      <c r="AR285" s="393"/>
      <c r="AS285" s="393"/>
      <c r="AT285" s="230"/>
      <c r="AU285" s="230"/>
      <c r="AV285" s="230"/>
      <c r="AW285" s="230"/>
      <c r="AX285" s="230"/>
      <c r="AY285" s="230"/>
      <c r="AZ285" s="230"/>
      <c r="BA285"/>
    </row>
    <row r="286" spans="2:53" s="78" customFormat="1" ht="15" customHeight="1" x14ac:dyDescent="0.35">
      <c r="B286" s="227"/>
      <c r="C286" s="227"/>
      <c r="D286" s="227"/>
      <c r="E286" s="227"/>
      <c r="F286" s="227"/>
      <c r="G286" s="227"/>
      <c r="H286" s="227"/>
      <c r="I286" s="227"/>
      <c r="J286" s="227"/>
      <c r="K286" s="227"/>
      <c r="L286" s="227"/>
      <c r="M286" s="227"/>
      <c r="N286" s="227"/>
      <c r="O286" s="227"/>
      <c r="P286" s="227"/>
      <c r="Q286" s="227"/>
      <c r="R286" s="227"/>
      <c r="S286" s="227"/>
      <c r="T286" s="396"/>
      <c r="U286" s="396"/>
      <c r="V286" s="396"/>
      <c r="W286" s="396"/>
      <c r="X286" s="396"/>
      <c r="Y286" s="396"/>
      <c r="Z286" s="396"/>
      <c r="AA286" s="396"/>
      <c r="AB286" s="316"/>
      <c r="AC286" s="396"/>
      <c r="AD286" s="396"/>
      <c r="AE286" s="396"/>
      <c r="AF286" s="396"/>
      <c r="AG286" s="396"/>
      <c r="AH286" s="396"/>
      <c r="AI286" s="396"/>
      <c r="AJ286" s="396"/>
      <c r="AK286" s="316"/>
      <c r="AL286" s="396"/>
      <c r="AM286" s="396"/>
      <c r="AN286" s="396"/>
      <c r="AO286" s="396"/>
      <c r="AP286" s="396"/>
      <c r="AQ286" s="396"/>
      <c r="AR286" s="396"/>
      <c r="AS286" s="396"/>
      <c r="AT286" s="230"/>
      <c r="AU286" s="230"/>
      <c r="AV286" s="230"/>
      <c r="AW286" s="230"/>
      <c r="AX286" s="230"/>
      <c r="AY286" s="230"/>
      <c r="AZ286" s="230"/>
      <c r="BA286"/>
    </row>
    <row r="287" spans="2:53" s="78" customFormat="1" ht="15" customHeight="1" x14ac:dyDescent="0.35">
      <c r="B287" s="227"/>
      <c r="C287" s="227"/>
      <c r="D287" s="227"/>
      <c r="E287" s="227"/>
      <c r="F287" s="227"/>
      <c r="G287" s="227"/>
      <c r="H287" s="227"/>
      <c r="I287" s="227"/>
      <c r="J287" s="227"/>
      <c r="K287" s="227"/>
      <c r="L287" s="227"/>
      <c r="M287" s="227"/>
      <c r="N287" s="227"/>
      <c r="O287" s="227"/>
      <c r="P287" s="227"/>
      <c r="Q287" s="227"/>
      <c r="R287" s="227"/>
      <c r="S287" s="227"/>
      <c r="T287" s="393"/>
      <c r="U287" s="393"/>
      <c r="V287" s="393"/>
      <c r="W287" s="393"/>
      <c r="X287" s="393"/>
      <c r="Y287" s="393"/>
      <c r="Z287" s="393"/>
      <c r="AA287" s="393"/>
      <c r="AB287" s="316"/>
      <c r="AC287" s="393"/>
      <c r="AD287" s="393"/>
      <c r="AE287" s="393"/>
      <c r="AF287" s="393"/>
      <c r="AG287" s="393"/>
      <c r="AH287" s="393"/>
      <c r="AI287" s="393"/>
      <c r="AJ287" s="393"/>
      <c r="AK287" s="316"/>
      <c r="AL287" s="393"/>
      <c r="AM287" s="393"/>
      <c r="AN287" s="393"/>
      <c r="AO287" s="393"/>
      <c r="AP287" s="393"/>
      <c r="AQ287" s="393"/>
      <c r="AR287" s="393"/>
      <c r="AS287" s="393"/>
      <c r="AT287" s="230"/>
      <c r="AU287" s="230"/>
      <c r="AV287" s="230"/>
      <c r="AW287" s="230"/>
      <c r="AX287" s="230"/>
      <c r="AY287" s="230"/>
      <c r="AZ287" s="230"/>
      <c r="BA287"/>
    </row>
    <row r="288" spans="2:53" s="78" customFormat="1" ht="15" customHeight="1" x14ac:dyDescent="0.35">
      <c r="B288" s="227"/>
      <c r="C288" s="227"/>
      <c r="D288" s="227"/>
      <c r="E288" s="227"/>
      <c r="F288" s="227"/>
      <c r="G288" s="227"/>
      <c r="H288" s="227"/>
      <c r="I288" s="227"/>
      <c r="J288" s="227"/>
      <c r="K288" s="227"/>
      <c r="L288" s="227"/>
      <c r="M288" s="227"/>
      <c r="N288" s="227"/>
      <c r="O288" s="227"/>
      <c r="P288" s="227"/>
      <c r="Q288" s="227"/>
      <c r="R288" s="227"/>
      <c r="S288" s="227"/>
      <c r="T288" s="396"/>
      <c r="U288" s="396"/>
      <c r="V288" s="396"/>
      <c r="W288" s="396"/>
      <c r="X288" s="396"/>
      <c r="Y288" s="396"/>
      <c r="Z288" s="396"/>
      <c r="AA288" s="396"/>
      <c r="AB288" s="316"/>
      <c r="AC288" s="396"/>
      <c r="AD288" s="396"/>
      <c r="AE288" s="396"/>
      <c r="AF288" s="396"/>
      <c r="AG288" s="396"/>
      <c r="AH288" s="396"/>
      <c r="AI288" s="396"/>
      <c r="AJ288" s="396"/>
      <c r="AK288" s="316"/>
      <c r="AL288" s="396"/>
      <c r="AM288" s="396"/>
      <c r="AN288" s="396"/>
      <c r="AO288" s="396"/>
      <c r="AP288" s="396"/>
      <c r="AQ288" s="396"/>
      <c r="AR288" s="396"/>
      <c r="AS288" s="396"/>
      <c r="AT288" s="230"/>
      <c r="AU288" s="230"/>
      <c r="AV288" s="230"/>
      <c r="AW288" s="230"/>
      <c r="AX288" s="230"/>
      <c r="AY288" s="230"/>
      <c r="AZ288" s="230"/>
      <c r="BA288"/>
    </row>
    <row r="289" spans="2:53" s="78" customFormat="1" ht="15" customHeight="1" x14ac:dyDescent="0.35">
      <c r="B289" s="227"/>
      <c r="C289" s="227"/>
      <c r="D289" s="227"/>
      <c r="E289" s="227"/>
      <c r="F289" s="227"/>
      <c r="G289" s="227"/>
      <c r="H289" s="227"/>
      <c r="I289" s="227"/>
      <c r="J289" s="227"/>
      <c r="K289" s="227"/>
      <c r="L289" s="227"/>
      <c r="M289" s="227"/>
      <c r="N289" s="227"/>
      <c r="O289" s="227"/>
      <c r="P289" s="227"/>
      <c r="Q289" s="227"/>
      <c r="R289" s="227"/>
      <c r="S289" s="227"/>
      <c r="T289" s="396"/>
      <c r="U289" s="396"/>
      <c r="V289" s="396"/>
      <c r="W289" s="396"/>
      <c r="X289" s="396"/>
      <c r="Y289" s="396"/>
      <c r="Z289" s="396"/>
      <c r="AA289" s="396"/>
      <c r="AB289" s="316"/>
      <c r="AC289" s="396"/>
      <c r="AD289" s="396"/>
      <c r="AE289" s="396"/>
      <c r="AF289" s="396"/>
      <c r="AG289" s="396"/>
      <c r="AH289" s="396"/>
      <c r="AI289" s="396"/>
      <c r="AJ289" s="396"/>
      <c r="AK289" s="316"/>
      <c r="AL289" s="396"/>
      <c r="AM289" s="396"/>
      <c r="AN289" s="396"/>
      <c r="AO289" s="396"/>
      <c r="AP289" s="396"/>
      <c r="AQ289" s="396"/>
      <c r="AR289" s="396"/>
      <c r="AS289" s="396"/>
      <c r="AT289" s="230"/>
      <c r="AU289" s="230"/>
      <c r="AV289" s="230"/>
      <c r="AW289" s="230"/>
      <c r="AX289" s="230"/>
      <c r="AY289" s="230"/>
      <c r="AZ289" s="230"/>
      <c r="BA289"/>
    </row>
    <row r="290" spans="2:53" s="78" customFormat="1" ht="15" customHeight="1" x14ac:dyDescent="0.35">
      <c r="B290" s="227"/>
      <c r="C290" s="227"/>
      <c r="D290" s="227"/>
      <c r="E290" s="227"/>
      <c r="F290" s="227"/>
      <c r="G290" s="227"/>
      <c r="H290" s="227"/>
      <c r="I290" s="227"/>
      <c r="J290" s="227"/>
      <c r="K290" s="227"/>
      <c r="L290" s="227"/>
      <c r="M290" s="227"/>
      <c r="N290" s="227"/>
      <c r="O290" s="227"/>
      <c r="P290" s="227"/>
      <c r="Q290" s="227"/>
      <c r="R290" s="227"/>
      <c r="S290" s="227"/>
      <c r="T290" s="393"/>
      <c r="U290" s="393"/>
      <c r="V290" s="393"/>
      <c r="W290" s="393"/>
      <c r="X290" s="393"/>
      <c r="Y290" s="393"/>
      <c r="Z290" s="393"/>
      <c r="AA290" s="393"/>
      <c r="AB290" s="316"/>
      <c r="AC290" s="393"/>
      <c r="AD290" s="393"/>
      <c r="AE290" s="393"/>
      <c r="AF290" s="393"/>
      <c r="AG290" s="393"/>
      <c r="AH290" s="393"/>
      <c r="AI290" s="393"/>
      <c r="AJ290" s="393"/>
      <c r="AK290" s="316"/>
      <c r="AL290" s="393"/>
      <c r="AM290" s="393"/>
      <c r="AN290" s="393"/>
      <c r="AO290" s="393"/>
      <c r="AP290" s="393"/>
      <c r="AQ290" s="393"/>
      <c r="AR290" s="393"/>
      <c r="AS290" s="393"/>
      <c r="AT290" s="230"/>
      <c r="AU290" s="230"/>
      <c r="AV290" s="230"/>
      <c r="AW290" s="230"/>
      <c r="AX290" s="230"/>
      <c r="AY290" s="230"/>
      <c r="AZ290" s="230"/>
      <c r="BA290"/>
    </row>
    <row r="291" spans="2:53" s="78" customFormat="1" ht="15" customHeight="1" x14ac:dyDescent="0.35">
      <c r="B291" s="228"/>
      <c r="C291" s="227"/>
      <c r="D291" s="227"/>
      <c r="E291" s="227"/>
      <c r="F291" s="227"/>
      <c r="G291" s="227"/>
      <c r="H291" s="227"/>
      <c r="I291" s="227"/>
      <c r="J291" s="227"/>
      <c r="K291" s="227"/>
      <c r="L291" s="227"/>
      <c r="M291" s="227"/>
      <c r="N291" s="227"/>
      <c r="O291" s="227"/>
      <c r="P291" s="227"/>
      <c r="Q291" s="227"/>
      <c r="R291" s="227"/>
      <c r="S291" s="227"/>
      <c r="T291" s="393"/>
      <c r="U291" s="393"/>
      <c r="V291" s="393"/>
      <c r="W291" s="393"/>
      <c r="X291" s="393"/>
      <c r="Y291" s="393"/>
      <c r="Z291" s="393"/>
      <c r="AA291" s="393"/>
      <c r="AB291" s="316"/>
      <c r="AC291" s="393"/>
      <c r="AD291" s="393"/>
      <c r="AE291" s="393"/>
      <c r="AF291" s="393"/>
      <c r="AG291" s="393"/>
      <c r="AH291" s="393"/>
      <c r="AI291" s="393"/>
      <c r="AJ291" s="393"/>
      <c r="AK291" s="316"/>
      <c r="AL291" s="393"/>
      <c r="AM291" s="393"/>
      <c r="AN291" s="393"/>
      <c r="AO291" s="393"/>
      <c r="AP291" s="393"/>
      <c r="AQ291" s="393"/>
      <c r="AR291" s="393"/>
      <c r="AS291" s="393"/>
      <c r="AT291" s="230"/>
      <c r="AU291" s="230"/>
      <c r="AV291" s="230"/>
      <c r="AW291" s="230"/>
      <c r="AX291" s="230"/>
      <c r="AY291" s="230"/>
      <c r="AZ291" s="230"/>
      <c r="BA291"/>
    </row>
    <row r="292" spans="2:53" s="78" customFormat="1" ht="15" customHeight="1" x14ac:dyDescent="0.35">
      <c r="B292" s="227"/>
      <c r="C292" s="227"/>
      <c r="D292" s="227"/>
      <c r="E292" s="227"/>
      <c r="F292" s="227"/>
      <c r="G292" s="227"/>
      <c r="H292" s="227"/>
      <c r="I292" s="227"/>
      <c r="J292" s="227"/>
      <c r="K292" s="227"/>
      <c r="L292" s="227"/>
      <c r="M292" s="227"/>
      <c r="N292" s="227"/>
      <c r="O292" s="227"/>
      <c r="P292" s="227"/>
      <c r="Q292" s="227"/>
      <c r="R292" s="227"/>
      <c r="S292" s="227"/>
      <c r="T292" s="396"/>
      <c r="U292" s="396"/>
      <c r="V292" s="396"/>
      <c r="W292" s="396"/>
      <c r="X292" s="396"/>
      <c r="Y292" s="396"/>
      <c r="Z292" s="396"/>
      <c r="AA292" s="396"/>
      <c r="AB292" s="316"/>
      <c r="AC292" s="396"/>
      <c r="AD292" s="396"/>
      <c r="AE292" s="396"/>
      <c r="AF292" s="396"/>
      <c r="AG292" s="396"/>
      <c r="AH292" s="396"/>
      <c r="AI292" s="396"/>
      <c r="AJ292" s="396"/>
      <c r="AK292" s="316"/>
      <c r="AL292" s="396"/>
      <c r="AM292" s="396"/>
      <c r="AN292" s="396"/>
      <c r="AO292" s="396"/>
      <c r="AP292" s="396"/>
      <c r="AQ292" s="396"/>
      <c r="AR292" s="396"/>
      <c r="AS292" s="396"/>
      <c r="AT292" s="230"/>
      <c r="AU292" s="230"/>
      <c r="AV292" s="230"/>
      <c r="AW292" s="230"/>
      <c r="AX292" s="230"/>
      <c r="AY292" s="230"/>
      <c r="AZ292" s="230"/>
      <c r="BA292"/>
    </row>
    <row r="293" spans="2:53" s="78" customFormat="1" ht="15" customHeight="1" x14ac:dyDescent="0.35">
      <c r="B293" s="227"/>
      <c r="C293" s="227"/>
      <c r="D293" s="227"/>
      <c r="E293" s="227"/>
      <c r="F293" s="227"/>
      <c r="G293" s="227"/>
      <c r="H293" s="227"/>
      <c r="I293" s="227"/>
      <c r="J293" s="227"/>
      <c r="K293" s="227"/>
      <c r="L293" s="227"/>
      <c r="M293" s="227"/>
      <c r="N293" s="227"/>
      <c r="O293" s="227"/>
      <c r="P293" s="227"/>
      <c r="Q293" s="227"/>
      <c r="R293" s="227"/>
      <c r="S293" s="227"/>
      <c r="T293" s="396"/>
      <c r="U293" s="396"/>
      <c r="V293" s="396"/>
      <c r="W293" s="396"/>
      <c r="X293" s="396"/>
      <c r="Y293" s="396"/>
      <c r="Z293" s="396"/>
      <c r="AA293" s="396"/>
      <c r="AB293" s="316"/>
      <c r="AC293" s="396"/>
      <c r="AD293" s="396"/>
      <c r="AE293" s="396"/>
      <c r="AF293" s="396"/>
      <c r="AG293" s="396"/>
      <c r="AH293" s="396"/>
      <c r="AI293" s="396"/>
      <c r="AJ293" s="396"/>
      <c r="AK293" s="316"/>
      <c r="AL293" s="396"/>
      <c r="AM293" s="396"/>
      <c r="AN293" s="396"/>
      <c r="AO293" s="396"/>
      <c r="AP293" s="396"/>
      <c r="AQ293" s="396"/>
      <c r="AR293" s="396"/>
      <c r="AS293" s="396"/>
      <c r="AT293" s="230"/>
      <c r="AU293" s="230"/>
      <c r="AV293" s="230"/>
      <c r="AW293" s="230"/>
      <c r="AX293" s="230"/>
      <c r="AY293" s="230"/>
      <c r="AZ293" s="230"/>
      <c r="BA293"/>
    </row>
    <row r="294" spans="2:53" s="78" customFormat="1" ht="15" customHeight="1" x14ac:dyDescent="0.35">
      <c r="B294" s="227"/>
      <c r="C294" s="227"/>
      <c r="D294" s="227"/>
      <c r="E294" s="227"/>
      <c r="F294" s="227"/>
      <c r="G294" s="227"/>
      <c r="H294" s="227"/>
      <c r="I294" s="227"/>
      <c r="J294" s="227"/>
      <c r="K294" s="227"/>
      <c r="L294" s="227"/>
      <c r="M294" s="227"/>
      <c r="N294" s="227"/>
      <c r="O294" s="227"/>
      <c r="P294" s="227"/>
      <c r="Q294" s="227"/>
      <c r="R294" s="227"/>
      <c r="S294" s="227"/>
      <c r="T294" s="396"/>
      <c r="U294" s="396"/>
      <c r="V294" s="396"/>
      <c r="W294" s="396"/>
      <c r="X294" s="396"/>
      <c r="Y294" s="396"/>
      <c r="Z294" s="396"/>
      <c r="AA294" s="396"/>
      <c r="AB294" s="316"/>
      <c r="AC294" s="396"/>
      <c r="AD294" s="396"/>
      <c r="AE294" s="396"/>
      <c r="AF294" s="396"/>
      <c r="AG294" s="396"/>
      <c r="AH294" s="396"/>
      <c r="AI294" s="396"/>
      <c r="AJ294" s="396"/>
      <c r="AK294" s="316"/>
      <c r="AL294" s="396"/>
      <c r="AM294" s="396"/>
      <c r="AN294" s="396"/>
      <c r="AO294" s="396"/>
      <c r="AP294" s="396"/>
      <c r="AQ294" s="396"/>
      <c r="AR294" s="396"/>
      <c r="AS294" s="396"/>
      <c r="AT294" s="230"/>
      <c r="AU294" s="230"/>
      <c r="AV294" s="230"/>
      <c r="AW294" s="230"/>
      <c r="AX294" s="230"/>
      <c r="AY294" s="230"/>
      <c r="AZ294" s="230"/>
      <c r="BA294"/>
    </row>
    <row r="295" spans="2:53" s="78" customFormat="1" ht="15" customHeight="1" x14ac:dyDescent="0.35">
      <c r="B295" s="227"/>
      <c r="C295" s="227"/>
      <c r="D295" s="227"/>
      <c r="E295" s="227"/>
      <c r="F295" s="227"/>
      <c r="G295" s="227"/>
      <c r="H295" s="227"/>
      <c r="I295" s="227"/>
      <c r="J295" s="227"/>
      <c r="K295" s="227"/>
      <c r="L295" s="227"/>
      <c r="M295" s="227"/>
      <c r="N295" s="227"/>
      <c r="O295" s="227"/>
      <c r="P295" s="227"/>
      <c r="Q295" s="227"/>
      <c r="R295" s="227"/>
      <c r="S295" s="227"/>
      <c r="T295" s="393"/>
      <c r="U295" s="393"/>
      <c r="V295" s="393"/>
      <c r="W295" s="393"/>
      <c r="X295" s="393"/>
      <c r="Y295" s="393"/>
      <c r="Z295" s="393"/>
      <c r="AA295" s="393"/>
      <c r="AB295" s="316"/>
      <c r="AC295" s="393"/>
      <c r="AD295" s="393"/>
      <c r="AE295" s="393"/>
      <c r="AF295" s="393"/>
      <c r="AG295" s="393"/>
      <c r="AH295" s="393"/>
      <c r="AI295" s="393"/>
      <c r="AJ295" s="393"/>
      <c r="AK295" s="316"/>
      <c r="AL295" s="393"/>
      <c r="AM295" s="393"/>
      <c r="AN295" s="393"/>
      <c r="AO295" s="393"/>
      <c r="AP295" s="393"/>
      <c r="AQ295" s="393"/>
      <c r="AR295" s="393"/>
      <c r="AS295" s="393"/>
      <c r="AT295" s="230"/>
      <c r="AU295" s="230"/>
      <c r="AV295" s="230"/>
      <c r="AW295" s="230"/>
      <c r="AX295" s="230"/>
      <c r="AY295" s="230"/>
      <c r="AZ295" s="230"/>
      <c r="BA295"/>
    </row>
    <row r="296" spans="2:53" s="78" customFormat="1" ht="15" customHeight="1" x14ac:dyDescent="0.35">
      <c r="B296" s="227"/>
      <c r="C296" s="227"/>
      <c r="D296" s="227"/>
      <c r="E296" s="227"/>
      <c r="F296" s="227"/>
      <c r="G296" s="227"/>
      <c r="H296" s="227"/>
      <c r="I296" s="227"/>
      <c r="J296" s="227"/>
      <c r="K296" s="227"/>
      <c r="L296" s="227"/>
      <c r="M296" s="227"/>
      <c r="N296" s="227"/>
      <c r="O296" s="227"/>
      <c r="P296" s="227"/>
      <c r="Q296" s="227"/>
      <c r="R296" s="227"/>
      <c r="S296" s="227"/>
      <c r="T296" s="396"/>
      <c r="U296" s="396"/>
      <c r="V296" s="396"/>
      <c r="W296" s="396"/>
      <c r="X296" s="396"/>
      <c r="Y296" s="396"/>
      <c r="Z296" s="396"/>
      <c r="AA296" s="396"/>
      <c r="AB296" s="316"/>
      <c r="AC296" s="396"/>
      <c r="AD296" s="396"/>
      <c r="AE296" s="396"/>
      <c r="AF296" s="396"/>
      <c r="AG296" s="396"/>
      <c r="AH296" s="396"/>
      <c r="AI296" s="396"/>
      <c r="AJ296" s="396"/>
      <c r="AK296" s="316"/>
      <c r="AL296" s="396"/>
      <c r="AM296" s="396"/>
      <c r="AN296" s="396"/>
      <c r="AO296" s="396"/>
      <c r="AP296" s="396"/>
      <c r="AQ296" s="396"/>
      <c r="AR296" s="396"/>
      <c r="AS296" s="396"/>
      <c r="AT296" s="230"/>
      <c r="AU296" s="230"/>
      <c r="AV296" s="230"/>
      <c r="AW296" s="230"/>
      <c r="AX296" s="230"/>
      <c r="AY296" s="230"/>
      <c r="AZ296" s="230"/>
      <c r="BA296"/>
    </row>
    <row r="297" spans="2:53" s="78" customFormat="1" ht="15" customHeight="1" x14ac:dyDescent="0.35">
      <c r="B297" s="227"/>
      <c r="C297" s="227"/>
      <c r="D297" s="227"/>
      <c r="E297" s="227"/>
      <c r="F297" s="227"/>
      <c r="G297" s="227"/>
      <c r="H297" s="227"/>
      <c r="I297" s="227"/>
      <c r="J297" s="227"/>
      <c r="K297" s="227"/>
      <c r="L297" s="227"/>
      <c r="M297" s="227"/>
      <c r="N297" s="227"/>
      <c r="O297" s="227"/>
      <c r="P297" s="227"/>
      <c r="Q297" s="227"/>
      <c r="R297" s="227"/>
      <c r="S297" s="227"/>
      <c r="T297" s="396"/>
      <c r="U297" s="396"/>
      <c r="V297" s="396"/>
      <c r="W297" s="396"/>
      <c r="X297" s="396"/>
      <c r="Y297" s="396"/>
      <c r="Z297" s="396"/>
      <c r="AA297" s="396"/>
      <c r="AB297" s="316"/>
      <c r="AC297" s="396"/>
      <c r="AD297" s="396"/>
      <c r="AE297" s="396"/>
      <c r="AF297" s="396"/>
      <c r="AG297" s="396"/>
      <c r="AH297" s="396"/>
      <c r="AI297" s="396"/>
      <c r="AJ297" s="396"/>
      <c r="AK297" s="316"/>
      <c r="AL297" s="396"/>
      <c r="AM297" s="396"/>
      <c r="AN297" s="396"/>
      <c r="AO297" s="396"/>
      <c r="AP297" s="396"/>
      <c r="AQ297" s="396"/>
      <c r="AR297" s="396"/>
      <c r="AS297" s="396"/>
      <c r="AT297" s="230"/>
      <c r="AU297" s="230"/>
      <c r="AV297" s="230"/>
      <c r="AW297" s="230"/>
      <c r="AX297" s="230"/>
      <c r="AY297" s="230"/>
      <c r="AZ297" s="230"/>
      <c r="BA297"/>
    </row>
    <row r="298" spans="2:53" s="78" customFormat="1" ht="15" customHeight="1" x14ac:dyDescent="0.35">
      <c r="B298" s="227"/>
      <c r="C298" s="227"/>
      <c r="D298" s="227"/>
      <c r="E298" s="227"/>
      <c r="F298" s="227"/>
      <c r="G298" s="227"/>
      <c r="H298" s="227"/>
      <c r="I298" s="227"/>
      <c r="J298" s="227"/>
      <c r="K298" s="227"/>
      <c r="L298" s="227"/>
      <c r="M298" s="227"/>
      <c r="N298" s="227"/>
      <c r="O298" s="227"/>
      <c r="P298" s="227"/>
      <c r="Q298" s="227"/>
      <c r="R298" s="227"/>
      <c r="S298" s="227"/>
      <c r="T298" s="396"/>
      <c r="U298" s="396"/>
      <c r="V298" s="396"/>
      <c r="W298" s="396"/>
      <c r="X298" s="396"/>
      <c r="Y298" s="396"/>
      <c r="Z298" s="396"/>
      <c r="AA298" s="396"/>
      <c r="AB298" s="316"/>
      <c r="AC298" s="396"/>
      <c r="AD298" s="396"/>
      <c r="AE298" s="396"/>
      <c r="AF298" s="396"/>
      <c r="AG298" s="396"/>
      <c r="AH298" s="396"/>
      <c r="AI298" s="396"/>
      <c r="AJ298" s="396"/>
      <c r="AK298" s="316"/>
      <c r="AL298" s="396"/>
      <c r="AM298" s="396"/>
      <c r="AN298" s="396"/>
      <c r="AO298" s="396"/>
      <c r="AP298" s="396"/>
      <c r="AQ298" s="396"/>
      <c r="AR298" s="396"/>
      <c r="AS298" s="396"/>
      <c r="AT298" s="230"/>
      <c r="AU298" s="230"/>
      <c r="AV298" s="230"/>
      <c r="AW298" s="230"/>
      <c r="AX298" s="230"/>
      <c r="AY298" s="230"/>
      <c r="AZ298" s="230"/>
      <c r="BA298"/>
    </row>
    <row r="299" spans="2:53" s="78" customFormat="1" ht="15" customHeight="1" x14ac:dyDescent="0.35">
      <c r="B299" s="227"/>
      <c r="C299" s="227"/>
      <c r="D299" s="227"/>
      <c r="E299" s="227"/>
      <c r="F299" s="227"/>
      <c r="G299" s="227"/>
      <c r="H299" s="227"/>
      <c r="I299" s="227"/>
      <c r="J299" s="227"/>
      <c r="K299" s="227"/>
      <c r="L299" s="227"/>
      <c r="M299" s="227"/>
      <c r="N299" s="227"/>
      <c r="O299" s="227"/>
      <c r="P299" s="227"/>
      <c r="Q299" s="227"/>
      <c r="R299" s="227"/>
      <c r="S299" s="227"/>
      <c r="T299" s="396"/>
      <c r="U299" s="396"/>
      <c r="V299" s="396"/>
      <c r="W299" s="396"/>
      <c r="X299" s="396"/>
      <c r="Y299" s="396"/>
      <c r="Z299" s="396"/>
      <c r="AA299" s="396"/>
      <c r="AB299" s="316"/>
      <c r="AC299" s="396"/>
      <c r="AD299" s="396"/>
      <c r="AE299" s="396"/>
      <c r="AF299" s="396"/>
      <c r="AG299" s="396"/>
      <c r="AH299" s="396"/>
      <c r="AI299" s="396"/>
      <c r="AJ299" s="396"/>
      <c r="AK299" s="316"/>
      <c r="AL299" s="396"/>
      <c r="AM299" s="396"/>
      <c r="AN299" s="396"/>
      <c r="AO299" s="396"/>
      <c r="AP299" s="396"/>
      <c r="AQ299" s="396"/>
      <c r="AR299" s="396"/>
      <c r="AS299" s="396"/>
      <c r="AT299" s="230"/>
      <c r="AU299" s="230"/>
      <c r="AV299" s="230"/>
      <c r="AW299" s="230"/>
      <c r="AX299" s="230"/>
      <c r="AY299" s="230"/>
      <c r="AZ299" s="230"/>
      <c r="BA299"/>
    </row>
    <row r="300" spans="2:53" s="78" customFormat="1" ht="15" customHeight="1" x14ac:dyDescent="0.35">
      <c r="B300" s="227"/>
      <c r="C300" s="227"/>
      <c r="D300" s="227"/>
      <c r="E300" s="227"/>
      <c r="F300" s="227"/>
      <c r="G300" s="227"/>
      <c r="H300" s="227"/>
      <c r="I300" s="227"/>
      <c r="J300" s="227"/>
      <c r="K300" s="227"/>
      <c r="L300" s="227"/>
      <c r="M300" s="227"/>
      <c r="N300" s="227"/>
      <c r="O300" s="227"/>
      <c r="P300" s="227"/>
      <c r="Q300" s="227"/>
      <c r="R300" s="227"/>
      <c r="S300" s="227"/>
      <c r="T300" s="393"/>
      <c r="U300" s="393"/>
      <c r="V300" s="393"/>
      <c r="W300" s="393"/>
      <c r="X300" s="393"/>
      <c r="Y300" s="393"/>
      <c r="Z300" s="393"/>
      <c r="AA300" s="393"/>
      <c r="AB300" s="316"/>
      <c r="AC300" s="393"/>
      <c r="AD300" s="393"/>
      <c r="AE300" s="393"/>
      <c r="AF300" s="393"/>
      <c r="AG300" s="393"/>
      <c r="AH300" s="393"/>
      <c r="AI300" s="393"/>
      <c r="AJ300" s="393"/>
      <c r="AK300" s="316"/>
      <c r="AL300" s="393"/>
      <c r="AM300" s="393"/>
      <c r="AN300" s="393"/>
      <c r="AO300" s="393"/>
      <c r="AP300" s="393"/>
      <c r="AQ300" s="393"/>
      <c r="AR300" s="393"/>
      <c r="AS300" s="393"/>
      <c r="AT300" s="230"/>
      <c r="AU300" s="230"/>
      <c r="AV300" s="230"/>
      <c r="AW300" s="230"/>
      <c r="AX300" s="230"/>
      <c r="AY300" s="230"/>
      <c r="AZ300" s="230"/>
      <c r="BA300"/>
    </row>
    <row r="301" spans="2:53" s="78" customFormat="1" ht="15" customHeight="1" x14ac:dyDescent="0.35">
      <c r="B301" s="228"/>
      <c r="C301" s="227"/>
      <c r="D301" s="227"/>
      <c r="E301" s="227"/>
      <c r="F301" s="227"/>
      <c r="G301" s="227"/>
      <c r="H301" s="227"/>
      <c r="I301" s="227"/>
      <c r="J301" s="227"/>
      <c r="K301" s="227"/>
      <c r="L301" s="227"/>
      <c r="M301" s="227"/>
      <c r="N301" s="227"/>
      <c r="O301" s="227"/>
      <c r="P301" s="227"/>
      <c r="Q301" s="227"/>
      <c r="R301" s="227"/>
      <c r="S301" s="227"/>
      <c r="T301" s="393"/>
      <c r="U301" s="393"/>
      <c r="V301" s="393"/>
      <c r="W301" s="393"/>
      <c r="X301" s="393"/>
      <c r="Y301" s="393"/>
      <c r="Z301" s="393"/>
      <c r="AA301" s="393"/>
      <c r="AB301" s="316"/>
      <c r="AC301" s="393"/>
      <c r="AD301" s="393"/>
      <c r="AE301" s="393"/>
      <c r="AF301" s="393"/>
      <c r="AG301" s="393"/>
      <c r="AH301" s="393"/>
      <c r="AI301" s="393"/>
      <c r="AJ301" s="393"/>
      <c r="AK301" s="316"/>
      <c r="AL301" s="393"/>
      <c r="AM301" s="393"/>
      <c r="AN301" s="393"/>
      <c r="AO301" s="393"/>
      <c r="AP301" s="393"/>
      <c r="AQ301" s="393"/>
      <c r="AR301" s="393"/>
      <c r="AS301" s="393"/>
      <c r="AT301" s="230"/>
      <c r="AU301" s="230"/>
      <c r="AV301" s="230"/>
      <c r="AW301" s="230"/>
      <c r="AX301" s="230"/>
      <c r="AY301" s="230"/>
      <c r="AZ301" s="230"/>
      <c r="BA301"/>
    </row>
    <row r="302" spans="2:53" s="78" customFormat="1" ht="15" customHeight="1" x14ac:dyDescent="0.35">
      <c r="B302" s="227"/>
      <c r="C302" s="227"/>
      <c r="D302" s="227"/>
      <c r="E302" s="227"/>
      <c r="F302" s="227"/>
      <c r="G302" s="227"/>
      <c r="H302" s="227"/>
      <c r="I302" s="227"/>
      <c r="J302" s="227"/>
      <c r="K302" s="227"/>
      <c r="L302" s="227"/>
      <c r="M302" s="227"/>
      <c r="N302" s="227"/>
      <c r="O302" s="227"/>
      <c r="P302" s="227"/>
      <c r="Q302" s="227"/>
      <c r="R302" s="227"/>
      <c r="S302" s="227"/>
      <c r="T302" s="396"/>
      <c r="U302" s="396"/>
      <c r="V302" s="396"/>
      <c r="W302" s="396"/>
      <c r="X302" s="396"/>
      <c r="Y302" s="396"/>
      <c r="Z302" s="396"/>
      <c r="AA302" s="396"/>
      <c r="AB302" s="316"/>
      <c r="AC302" s="396"/>
      <c r="AD302" s="396"/>
      <c r="AE302" s="396"/>
      <c r="AF302" s="396"/>
      <c r="AG302" s="396"/>
      <c r="AH302" s="396"/>
      <c r="AI302" s="396"/>
      <c r="AJ302" s="396"/>
      <c r="AK302" s="316"/>
      <c r="AL302" s="396"/>
      <c r="AM302" s="396"/>
      <c r="AN302" s="396"/>
      <c r="AO302" s="396"/>
      <c r="AP302" s="396"/>
      <c r="AQ302" s="396"/>
      <c r="AR302" s="396"/>
      <c r="AS302" s="396"/>
      <c r="AT302" s="230"/>
      <c r="AU302" s="230"/>
      <c r="AV302" s="230"/>
      <c r="AW302" s="230"/>
      <c r="AX302" s="230"/>
      <c r="AY302" s="230"/>
      <c r="AZ302" s="230"/>
      <c r="BA302"/>
    </row>
    <row r="303" spans="2:53" s="78" customFormat="1" ht="15" customHeight="1" x14ac:dyDescent="0.35">
      <c r="B303" s="227"/>
      <c r="C303" s="227"/>
      <c r="D303" s="227"/>
      <c r="E303" s="227"/>
      <c r="F303" s="227"/>
      <c r="G303" s="227"/>
      <c r="H303" s="227"/>
      <c r="I303" s="227"/>
      <c r="J303" s="227"/>
      <c r="K303" s="227"/>
      <c r="L303" s="227"/>
      <c r="M303" s="227"/>
      <c r="N303" s="227"/>
      <c r="O303" s="227"/>
      <c r="P303" s="227"/>
      <c r="Q303" s="227"/>
      <c r="R303" s="227"/>
      <c r="S303" s="227"/>
      <c r="T303" s="396"/>
      <c r="U303" s="396"/>
      <c r="V303" s="396"/>
      <c r="W303" s="396"/>
      <c r="X303" s="396"/>
      <c r="Y303" s="396"/>
      <c r="Z303" s="396"/>
      <c r="AA303" s="396"/>
      <c r="AB303" s="316"/>
      <c r="AC303" s="396"/>
      <c r="AD303" s="396"/>
      <c r="AE303" s="396"/>
      <c r="AF303" s="396"/>
      <c r="AG303" s="396"/>
      <c r="AH303" s="396"/>
      <c r="AI303" s="396"/>
      <c r="AJ303" s="396"/>
      <c r="AK303" s="316"/>
      <c r="AL303" s="396"/>
      <c r="AM303" s="396"/>
      <c r="AN303" s="396"/>
      <c r="AO303" s="396"/>
      <c r="AP303" s="396"/>
      <c r="AQ303" s="396"/>
      <c r="AR303" s="396"/>
      <c r="AS303" s="396"/>
      <c r="AT303" s="230"/>
      <c r="AU303" s="230"/>
      <c r="AV303" s="230"/>
      <c r="AW303" s="230"/>
      <c r="AX303" s="230"/>
      <c r="AY303" s="230"/>
      <c r="AZ303" s="230"/>
      <c r="BA303"/>
    </row>
    <row r="304" spans="2:53" s="78" customFormat="1" ht="15" customHeight="1" x14ac:dyDescent="0.35">
      <c r="B304" s="227"/>
      <c r="C304" s="227"/>
      <c r="D304" s="227"/>
      <c r="E304" s="227"/>
      <c r="F304" s="227"/>
      <c r="G304" s="227"/>
      <c r="H304" s="227"/>
      <c r="I304" s="227"/>
      <c r="J304" s="227"/>
      <c r="K304" s="227"/>
      <c r="L304" s="227"/>
      <c r="M304" s="227"/>
      <c r="N304" s="227"/>
      <c r="O304" s="227"/>
      <c r="P304" s="227"/>
      <c r="Q304" s="227"/>
      <c r="R304" s="227"/>
      <c r="S304" s="227"/>
      <c r="T304" s="396"/>
      <c r="U304" s="396"/>
      <c r="V304" s="396"/>
      <c r="W304" s="396"/>
      <c r="X304" s="396"/>
      <c r="Y304" s="396"/>
      <c r="Z304" s="396"/>
      <c r="AA304" s="396"/>
      <c r="AB304" s="316"/>
      <c r="AC304" s="396"/>
      <c r="AD304" s="396"/>
      <c r="AE304" s="396"/>
      <c r="AF304" s="396"/>
      <c r="AG304" s="396"/>
      <c r="AH304" s="396"/>
      <c r="AI304" s="396"/>
      <c r="AJ304" s="396"/>
      <c r="AK304" s="316"/>
      <c r="AL304" s="396"/>
      <c r="AM304" s="396"/>
      <c r="AN304" s="396"/>
      <c r="AO304" s="396"/>
      <c r="AP304" s="396"/>
      <c r="AQ304" s="396"/>
      <c r="AR304" s="396"/>
      <c r="AS304" s="396"/>
      <c r="AT304" s="230"/>
      <c r="AU304" s="230"/>
      <c r="AV304" s="230"/>
      <c r="AW304" s="230"/>
      <c r="AX304" s="230"/>
      <c r="AY304" s="230"/>
      <c r="AZ304" s="230"/>
      <c r="BA304"/>
    </row>
    <row r="305" spans="2:53" s="78" customFormat="1" ht="15" customHeight="1" x14ac:dyDescent="0.35">
      <c r="B305" s="227"/>
      <c r="C305" s="227"/>
      <c r="D305" s="227"/>
      <c r="E305" s="227"/>
      <c r="F305" s="227"/>
      <c r="G305" s="227"/>
      <c r="H305" s="227"/>
      <c r="I305" s="227"/>
      <c r="J305" s="227"/>
      <c r="K305" s="227"/>
      <c r="L305" s="227"/>
      <c r="M305" s="227"/>
      <c r="N305" s="227"/>
      <c r="O305" s="227"/>
      <c r="P305" s="227"/>
      <c r="Q305" s="227"/>
      <c r="R305" s="227"/>
      <c r="S305" s="227"/>
      <c r="T305" s="393"/>
      <c r="U305" s="393"/>
      <c r="V305" s="393"/>
      <c r="W305" s="393"/>
      <c r="X305" s="393"/>
      <c r="Y305" s="393"/>
      <c r="Z305" s="393"/>
      <c r="AA305" s="393"/>
      <c r="AB305" s="316"/>
      <c r="AC305" s="393"/>
      <c r="AD305" s="393"/>
      <c r="AE305" s="393"/>
      <c r="AF305" s="393"/>
      <c r="AG305" s="393"/>
      <c r="AH305" s="393"/>
      <c r="AI305" s="393"/>
      <c r="AJ305" s="393"/>
      <c r="AK305" s="316"/>
      <c r="AL305" s="393"/>
      <c r="AM305" s="393"/>
      <c r="AN305" s="393"/>
      <c r="AO305" s="393"/>
      <c r="AP305" s="393"/>
      <c r="AQ305" s="393"/>
      <c r="AR305" s="393"/>
      <c r="AS305" s="393"/>
      <c r="AT305" s="230"/>
      <c r="AU305" s="230"/>
      <c r="AV305" s="230"/>
      <c r="AW305" s="230"/>
      <c r="AX305" s="230"/>
      <c r="AY305" s="230"/>
      <c r="AZ305" s="230"/>
      <c r="BA305"/>
    </row>
    <row r="306" spans="2:53" s="78" customFormat="1" ht="15" customHeight="1" x14ac:dyDescent="0.35">
      <c r="B306" s="227"/>
      <c r="C306" s="227"/>
      <c r="D306" s="227"/>
      <c r="E306" s="227"/>
      <c r="F306" s="227"/>
      <c r="G306" s="227"/>
      <c r="H306" s="227"/>
      <c r="I306" s="227"/>
      <c r="J306" s="227"/>
      <c r="K306" s="227"/>
      <c r="L306" s="227"/>
      <c r="M306" s="227"/>
      <c r="N306" s="227"/>
      <c r="O306" s="227"/>
      <c r="P306" s="227"/>
      <c r="Q306" s="227"/>
      <c r="R306" s="227"/>
      <c r="S306" s="227"/>
      <c r="T306" s="396"/>
      <c r="U306" s="396"/>
      <c r="V306" s="396"/>
      <c r="W306" s="396"/>
      <c r="X306" s="396"/>
      <c r="Y306" s="396"/>
      <c r="Z306" s="396"/>
      <c r="AA306" s="396"/>
      <c r="AB306" s="316"/>
      <c r="AC306" s="396"/>
      <c r="AD306" s="396"/>
      <c r="AE306" s="396"/>
      <c r="AF306" s="396"/>
      <c r="AG306" s="396"/>
      <c r="AH306" s="396"/>
      <c r="AI306" s="396"/>
      <c r="AJ306" s="396"/>
      <c r="AK306" s="316"/>
      <c r="AL306" s="396"/>
      <c r="AM306" s="396"/>
      <c r="AN306" s="396"/>
      <c r="AO306" s="396"/>
      <c r="AP306" s="396"/>
      <c r="AQ306" s="396"/>
      <c r="AR306" s="396"/>
      <c r="AS306" s="396"/>
      <c r="AT306" s="230"/>
      <c r="AU306" s="230"/>
      <c r="AV306" s="230"/>
      <c r="AW306" s="230"/>
      <c r="AX306" s="230"/>
      <c r="AY306" s="230"/>
      <c r="AZ306" s="230"/>
      <c r="BA306"/>
    </row>
    <row r="307" spans="2:53" s="78" customFormat="1" ht="15" customHeight="1" x14ac:dyDescent="0.35">
      <c r="B307" s="227"/>
      <c r="C307" s="227"/>
      <c r="D307" s="227"/>
      <c r="E307" s="227"/>
      <c r="F307" s="227"/>
      <c r="G307" s="227"/>
      <c r="H307" s="227"/>
      <c r="I307" s="227"/>
      <c r="J307" s="227"/>
      <c r="K307" s="227"/>
      <c r="L307" s="227"/>
      <c r="M307" s="227"/>
      <c r="N307" s="227"/>
      <c r="O307" s="227"/>
      <c r="P307" s="227"/>
      <c r="Q307" s="227"/>
      <c r="R307" s="227"/>
      <c r="S307" s="227"/>
      <c r="T307" s="396"/>
      <c r="U307" s="396"/>
      <c r="V307" s="396"/>
      <c r="W307" s="396"/>
      <c r="X307" s="396"/>
      <c r="Y307" s="396"/>
      <c r="Z307" s="396"/>
      <c r="AA307" s="396"/>
      <c r="AB307" s="316"/>
      <c r="AC307" s="396"/>
      <c r="AD307" s="396"/>
      <c r="AE307" s="396"/>
      <c r="AF307" s="396"/>
      <c r="AG307" s="396"/>
      <c r="AH307" s="396"/>
      <c r="AI307" s="396"/>
      <c r="AJ307" s="396"/>
      <c r="AK307" s="316"/>
      <c r="AL307" s="396"/>
      <c r="AM307" s="396"/>
      <c r="AN307" s="396"/>
      <c r="AO307" s="396"/>
      <c r="AP307" s="396"/>
      <c r="AQ307" s="396"/>
      <c r="AR307" s="396"/>
      <c r="AS307" s="396"/>
      <c r="AT307" s="230"/>
      <c r="AU307" s="230"/>
      <c r="AV307" s="230"/>
      <c r="AW307" s="230"/>
      <c r="AX307" s="230"/>
      <c r="AY307" s="230"/>
      <c r="AZ307" s="230"/>
      <c r="BA307"/>
    </row>
    <row r="308" spans="2:53" s="78" customFormat="1" ht="15" customHeight="1" x14ac:dyDescent="0.35">
      <c r="B308" s="227"/>
      <c r="C308" s="227"/>
      <c r="D308" s="227"/>
      <c r="E308" s="227"/>
      <c r="F308" s="227"/>
      <c r="G308" s="227"/>
      <c r="H308" s="227"/>
      <c r="I308" s="227"/>
      <c r="J308" s="227"/>
      <c r="K308" s="227"/>
      <c r="L308" s="227"/>
      <c r="M308" s="227"/>
      <c r="N308" s="227"/>
      <c r="O308" s="227"/>
      <c r="P308" s="227"/>
      <c r="Q308" s="227"/>
      <c r="R308" s="227"/>
      <c r="S308" s="227"/>
      <c r="T308" s="396"/>
      <c r="U308" s="396"/>
      <c r="V308" s="396"/>
      <c r="W308" s="396"/>
      <c r="X308" s="396"/>
      <c r="Y308" s="396"/>
      <c r="Z308" s="396"/>
      <c r="AA308" s="396"/>
      <c r="AB308" s="316"/>
      <c r="AC308" s="396"/>
      <c r="AD308" s="396"/>
      <c r="AE308" s="396"/>
      <c r="AF308" s="396"/>
      <c r="AG308" s="396"/>
      <c r="AH308" s="396"/>
      <c r="AI308" s="396"/>
      <c r="AJ308" s="396"/>
      <c r="AK308" s="316"/>
      <c r="AL308" s="396"/>
      <c r="AM308" s="396"/>
      <c r="AN308" s="396"/>
      <c r="AO308" s="396"/>
      <c r="AP308" s="396"/>
      <c r="AQ308" s="396"/>
      <c r="AR308" s="396"/>
      <c r="AS308" s="396"/>
      <c r="AT308" s="230"/>
      <c r="AU308" s="230"/>
      <c r="AV308" s="230"/>
      <c r="AW308" s="230"/>
      <c r="AX308" s="230"/>
      <c r="AY308" s="230"/>
      <c r="AZ308" s="230"/>
      <c r="BA308"/>
    </row>
    <row r="309" spans="2:53" s="78" customFormat="1" ht="15" customHeight="1" x14ac:dyDescent="0.35">
      <c r="B309" s="227"/>
      <c r="C309" s="227"/>
      <c r="D309" s="227"/>
      <c r="E309" s="227"/>
      <c r="F309" s="227"/>
      <c r="G309" s="227"/>
      <c r="H309" s="227"/>
      <c r="I309" s="227"/>
      <c r="J309" s="227"/>
      <c r="K309" s="227"/>
      <c r="L309" s="227"/>
      <c r="M309" s="227"/>
      <c r="N309" s="227"/>
      <c r="O309" s="227"/>
      <c r="P309" s="227"/>
      <c r="Q309" s="227"/>
      <c r="R309" s="227"/>
      <c r="S309" s="227"/>
      <c r="T309" s="393"/>
      <c r="U309" s="393"/>
      <c r="V309" s="393"/>
      <c r="W309" s="393"/>
      <c r="X309" s="393"/>
      <c r="Y309" s="393"/>
      <c r="Z309" s="393"/>
      <c r="AA309" s="393"/>
      <c r="AB309" s="316"/>
      <c r="AC309" s="393"/>
      <c r="AD309" s="393"/>
      <c r="AE309" s="393"/>
      <c r="AF309" s="393"/>
      <c r="AG309" s="393"/>
      <c r="AH309" s="393"/>
      <c r="AI309" s="393"/>
      <c r="AJ309" s="393"/>
      <c r="AK309" s="316"/>
      <c r="AL309" s="393"/>
      <c r="AM309" s="393"/>
      <c r="AN309" s="393"/>
      <c r="AO309" s="393"/>
      <c r="AP309" s="393"/>
      <c r="AQ309" s="393"/>
      <c r="AR309" s="393"/>
      <c r="AS309" s="393"/>
      <c r="AT309" s="230"/>
      <c r="AU309" s="230"/>
      <c r="AV309" s="230"/>
      <c r="AW309" s="230"/>
      <c r="AX309" s="230"/>
      <c r="AY309" s="230"/>
      <c r="AZ309" s="230"/>
      <c r="BA309"/>
    </row>
    <row r="310" spans="2:53" ht="15" customHeight="1" x14ac:dyDescent="0.35">
      <c r="B310" s="228"/>
      <c r="C310" s="227"/>
      <c r="D310" s="227"/>
      <c r="E310" s="227"/>
      <c r="F310" s="227"/>
      <c r="G310" s="227"/>
      <c r="H310" s="227"/>
      <c r="I310" s="227"/>
      <c r="J310" s="227"/>
      <c r="K310" s="227"/>
      <c r="L310" s="227"/>
      <c r="M310" s="227"/>
      <c r="N310" s="227"/>
      <c r="O310" s="227"/>
      <c r="P310" s="227"/>
      <c r="Q310" s="227"/>
      <c r="R310" s="227"/>
      <c r="S310" s="227"/>
      <c r="T310" s="393"/>
      <c r="U310" s="393"/>
      <c r="V310" s="503"/>
      <c r="W310" s="503"/>
      <c r="X310" s="503"/>
      <c r="Y310" s="503"/>
      <c r="Z310" s="503"/>
      <c r="AA310" s="503"/>
      <c r="AB310" s="504"/>
      <c r="AC310" s="503"/>
      <c r="AD310" s="503"/>
      <c r="AE310" s="503"/>
      <c r="AF310" s="503"/>
      <c r="AG310" s="503"/>
      <c r="AH310" s="503"/>
      <c r="AI310" s="503"/>
      <c r="AJ310" s="503"/>
      <c r="AK310" s="504"/>
      <c r="AL310" s="503"/>
      <c r="AM310" s="503"/>
      <c r="AN310" s="503"/>
      <c r="AO310" s="503"/>
      <c r="AP310" s="503"/>
      <c r="AQ310" s="503"/>
      <c r="AR310" s="503"/>
      <c r="AS310" s="503"/>
    </row>
    <row r="311" spans="2:53" ht="15" customHeight="1" x14ac:dyDescent="0.35">
      <c r="B311" s="227"/>
      <c r="C311" s="227"/>
      <c r="D311" s="227"/>
      <c r="E311" s="227"/>
      <c r="F311" s="227"/>
      <c r="G311" s="227"/>
      <c r="H311" s="227"/>
      <c r="I311" s="227"/>
      <c r="J311" s="227"/>
      <c r="K311" s="227"/>
      <c r="L311" s="227"/>
      <c r="M311" s="227"/>
      <c r="N311" s="227"/>
      <c r="O311" s="227"/>
      <c r="P311" s="227"/>
      <c r="Q311" s="227"/>
      <c r="R311" s="227"/>
      <c r="S311" s="227"/>
      <c r="T311" s="396"/>
      <c r="U311" s="396"/>
      <c r="V311" s="507"/>
      <c r="W311" s="507"/>
      <c r="X311" s="507"/>
      <c r="Y311" s="507"/>
      <c r="Z311" s="507"/>
      <c r="AA311" s="507"/>
      <c r="AB311" s="504"/>
      <c r="AC311" s="507"/>
      <c r="AD311" s="507"/>
      <c r="AE311" s="507"/>
      <c r="AF311" s="507"/>
      <c r="AG311" s="507"/>
      <c r="AH311" s="507"/>
      <c r="AI311" s="507"/>
      <c r="AJ311" s="507"/>
      <c r="AK311" s="504"/>
      <c r="AL311" s="507"/>
      <c r="AM311" s="507"/>
      <c r="AN311" s="507"/>
      <c r="AO311" s="507"/>
      <c r="AP311" s="507"/>
      <c r="AQ311" s="507"/>
      <c r="AR311" s="507"/>
      <c r="AS311" s="507"/>
    </row>
    <row r="312" spans="2:53" ht="15" customHeight="1" x14ac:dyDescent="0.35">
      <c r="B312" s="227"/>
      <c r="C312" s="227"/>
      <c r="D312" s="227"/>
      <c r="E312" s="227"/>
      <c r="F312" s="227"/>
      <c r="G312" s="227"/>
      <c r="H312" s="227"/>
      <c r="I312" s="227"/>
      <c r="J312" s="227"/>
      <c r="K312" s="227"/>
      <c r="L312" s="227"/>
      <c r="M312" s="227"/>
      <c r="N312" s="227"/>
      <c r="O312" s="227"/>
      <c r="P312" s="227"/>
      <c r="Q312" s="227"/>
      <c r="R312" s="227"/>
      <c r="S312" s="227"/>
      <c r="T312" s="396"/>
      <c r="U312" s="396"/>
      <c r="V312" s="507"/>
      <c r="W312" s="507"/>
      <c r="X312" s="507"/>
      <c r="Y312" s="507"/>
      <c r="Z312" s="507"/>
      <c r="AA312" s="507"/>
      <c r="AB312" s="504"/>
      <c r="AC312" s="507"/>
      <c r="AD312" s="507"/>
      <c r="AE312" s="507"/>
      <c r="AF312" s="507"/>
      <c r="AG312" s="507"/>
      <c r="AH312" s="507"/>
      <c r="AI312" s="507"/>
      <c r="AJ312" s="507"/>
      <c r="AK312" s="504"/>
      <c r="AL312" s="507"/>
      <c r="AM312" s="507"/>
      <c r="AN312" s="507"/>
      <c r="AO312" s="507"/>
      <c r="AP312" s="507"/>
      <c r="AQ312" s="507"/>
      <c r="AR312" s="507"/>
      <c r="AS312" s="507"/>
    </row>
    <row r="313" spans="2:53" ht="15" customHeight="1" x14ac:dyDescent="0.35">
      <c r="B313" s="227"/>
      <c r="C313" s="227"/>
      <c r="D313" s="227"/>
      <c r="E313" s="227"/>
      <c r="F313" s="227"/>
      <c r="G313" s="227"/>
      <c r="H313" s="227"/>
      <c r="I313" s="227"/>
      <c r="J313" s="227"/>
      <c r="K313" s="227"/>
      <c r="L313" s="227"/>
      <c r="M313" s="227"/>
      <c r="N313" s="227"/>
      <c r="O313" s="227"/>
      <c r="P313" s="227"/>
      <c r="Q313" s="227"/>
      <c r="R313" s="227"/>
      <c r="S313" s="227"/>
      <c r="T313" s="396"/>
      <c r="U313" s="396"/>
      <c r="V313" s="507"/>
      <c r="W313" s="507"/>
      <c r="X313" s="507"/>
      <c r="Y313" s="507"/>
      <c r="Z313" s="507"/>
      <c r="AA313" s="507"/>
      <c r="AB313" s="504"/>
      <c r="AC313" s="507"/>
      <c r="AD313" s="507"/>
      <c r="AE313" s="507"/>
      <c r="AF313" s="507"/>
      <c r="AG313" s="507"/>
      <c r="AH313" s="507"/>
      <c r="AI313" s="507"/>
      <c r="AJ313" s="507"/>
      <c r="AK313" s="504"/>
      <c r="AL313" s="507"/>
      <c r="AM313" s="507"/>
      <c r="AN313" s="507"/>
      <c r="AO313" s="507"/>
      <c r="AP313" s="507"/>
      <c r="AQ313" s="507"/>
      <c r="AR313" s="507"/>
      <c r="AS313" s="507"/>
    </row>
    <row r="314" spans="2:53" ht="15" customHeight="1" x14ac:dyDescent="0.35">
      <c r="B314" s="227"/>
      <c r="C314" s="227"/>
      <c r="D314" s="227"/>
      <c r="E314" s="227"/>
      <c r="F314" s="227"/>
      <c r="G314" s="227"/>
      <c r="H314" s="227"/>
      <c r="I314" s="227"/>
      <c r="J314" s="227"/>
      <c r="K314" s="227"/>
      <c r="L314" s="227"/>
      <c r="M314" s="227"/>
      <c r="N314" s="227"/>
      <c r="O314" s="227"/>
      <c r="P314" s="227"/>
      <c r="Q314" s="227"/>
      <c r="R314" s="227"/>
      <c r="S314" s="227"/>
      <c r="T314" s="396"/>
      <c r="U314" s="396"/>
      <c r="V314" s="507"/>
      <c r="W314" s="507"/>
      <c r="X314" s="507"/>
      <c r="Y314" s="507"/>
      <c r="Z314" s="507"/>
      <c r="AA314" s="507"/>
      <c r="AB314" s="504"/>
      <c r="AC314" s="507"/>
      <c r="AD314" s="507"/>
      <c r="AE314" s="507"/>
      <c r="AF314" s="507"/>
      <c r="AG314" s="507"/>
      <c r="AH314" s="507"/>
      <c r="AI314" s="507"/>
      <c r="AJ314" s="507"/>
      <c r="AK314" s="504"/>
      <c r="AL314" s="507"/>
      <c r="AM314" s="507"/>
      <c r="AN314" s="507"/>
      <c r="AO314" s="507"/>
      <c r="AP314" s="507"/>
      <c r="AQ314" s="507"/>
      <c r="AR314" s="507"/>
      <c r="AS314" s="507"/>
    </row>
    <row r="315" spans="2:53" ht="15" customHeight="1" x14ac:dyDescent="0.35">
      <c r="B315" s="227"/>
      <c r="C315" s="227"/>
      <c r="D315" s="227"/>
      <c r="E315" s="227"/>
      <c r="F315" s="227"/>
      <c r="G315" s="227"/>
      <c r="H315" s="227"/>
      <c r="I315" s="227"/>
      <c r="J315" s="227"/>
      <c r="K315" s="227"/>
      <c r="L315" s="227"/>
      <c r="M315" s="227"/>
      <c r="N315" s="227"/>
      <c r="O315" s="227"/>
      <c r="P315" s="227"/>
      <c r="Q315" s="227"/>
      <c r="R315" s="227"/>
      <c r="S315" s="227"/>
      <c r="T315" s="393"/>
      <c r="U315" s="393"/>
      <c r="V315" s="503"/>
      <c r="W315" s="503"/>
      <c r="X315" s="503"/>
      <c r="Y315" s="503"/>
      <c r="Z315" s="503"/>
      <c r="AA315" s="503"/>
      <c r="AB315" s="504"/>
      <c r="AC315" s="503"/>
      <c r="AD315" s="503"/>
      <c r="AE315" s="503"/>
      <c r="AF315" s="503"/>
      <c r="AG315" s="503"/>
      <c r="AH315" s="503"/>
      <c r="AI315" s="503"/>
      <c r="AJ315" s="503"/>
      <c r="AK315" s="504"/>
      <c r="AL315" s="503"/>
      <c r="AM315" s="503"/>
      <c r="AN315" s="503"/>
      <c r="AO315" s="503"/>
      <c r="AP315" s="503"/>
      <c r="AQ315" s="503"/>
      <c r="AR315" s="503"/>
      <c r="AS315" s="503"/>
    </row>
    <row r="316" spans="2:53" ht="15" customHeight="1" x14ac:dyDescent="0.35">
      <c r="B316" s="227"/>
      <c r="C316" s="227"/>
      <c r="D316" s="227"/>
      <c r="E316" s="227"/>
      <c r="F316" s="227"/>
      <c r="G316" s="227"/>
      <c r="H316" s="227"/>
      <c r="I316" s="227"/>
      <c r="J316" s="227"/>
      <c r="K316" s="227"/>
      <c r="L316" s="227"/>
      <c r="M316" s="227"/>
      <c r="N316" s="227"/>
      <c r="O316" s="227"/>
      <c r="P316" s="227"/>
      <c r="Q316" s="227"/>
      <c r="R316" s="227"/>
      <c r="S316" s="227"/>
      <c r="T316" s="393"/>
      <c r="U316" s="393"/>
      <c r="V316" s="503"/>
      <c r="W316" s="503"/>
      <c r="X316" s="503"/>
      <c r="Y316" s="503"/>
      <c r="Z316" s="503"/>
      <c r="AA316" s="503"/>
      <c r="AB316" s="504"/>
      <c r="AC316" s="503"/>
      <c r="AD316" s="503"/>
      <c r="AE316" s="503"/>
      <c r="AF316" s="503"/>
      <c r="AG316" s="503"/>
      <c r="AH316" s="503"/>
      <c r="AI316" s="503"/>
      <c r="AJ316" s="503"/>
      <c r="AK316" s="504"/>
      <c r="AL316" s="503"/>
      <c r="AM316" s="503"/>
      <c r="AN316" s="503"/>
      <c r="AO316" s="503"/>
      <c r="AP316" s="503"/>
      <c r="AQ316" s="503"/>
      <c r="AR316" s="503"/>
      <c r="AS316" s="503"/>
    </row>
    <row r="317" spans="2:53" ht="15" customHeight="1" x14ac:dyDescent="0.35">
      <c r="B317" s="228"/>
      <c r="C317" s="227"/>
      <c r="D317" s="227"/>
      <c r="E317" s="227"/>
      <c r="F317" s="227"/>
      <c r="G317" s="227"/>
      <c r="H317" s="227"/>
      <c r="I317" s="227"/>
      <c r="J317" s="227"/>
      <c r="K317" s="227"/>
      <c r="L317" s="227"/>
      <c r="M317" s="227"/>
      <c r="N317" s="227"/>
      <c r="O317" s="227"/>
      <c r="P317" s="227"/>
      <c r="Q317" s="227"/>
      <c r="R317" s="227"/>
      <c r="S317" s="227"/>
      <c r="T317" s="393"/>
      <c r="U317" s="393"/>
      <c r="V317" s="503"/>
      <c r="W317" s="503"/>
      <c r="X317" s="503"/>
      <c r="Y317" s="503"/>
      <c r="Z317" s="503"/>
      <c r="AA317" s="503"/>
      <c r="AB317" s="504"/>
      <c r="AC317" s="503"/>
      <c r="AD317" s="503"/>
      <c r="AE317" s="503"/>
      <c r="AF317" s="503"/>
      <c r="AG317" s="503"/>
      <c r="AH317" s="503"/>
      <c r="AI317" s="503"/>
      <c r="AJ317" s="503"/>
      <c r="AK317" s="504"/>
      <c r="AL317" s="503"/>
      <c r="AM317" s="503"/>
      <c r="AN317" s="503"/>
      <c r="AO317" s="503"/>
      <c r="AP317" s="503"/>
      <c r="AQ317" s="503"/>
      <c r="AR317" s="503"/>
      <c r="AS317" s="503"/>
    </row>
    <row r="318" spans="2:53" ht="15" customHeight="1" x14ac:dyDescent="0.35">
      <c r="B318" s="227"/>
      <c r="C318" s="227"/>
      <c r="D318" s="227"/>
      <c r="E318" s="227"/>
      <c r="F318" s="227"/>
      <c r="G318" s="227"/>
      <c r="H318" s="227"/>
      <c r="I318" s="227"/>
      <c r="J318" s="227"/>
      <c r="K318" s="227"/>
      <c r="L318" s="227"/>
      <c r="M318" s="227"/>
      <c r="N318" s="227"/>
      <c r="O318" s="227"/>
      <c r="P318" s="227"/>
      <c r="Q318" s="227"/>
      <c r="R318" s="227"/>
      <c r="S318" s="227"/>
      <c r="T318" s="396"/>
      <c r="U318" s="396"/>
      <c r="V318" s="507"/>
      <c r="W318" s="507"/>
      <c r="X318" s="507"/>
      <c r="Y318" s="507"/>
      <c r="Z318" s="507"/>
      <c r="AA318" s="507"/>
      <c r="AB318" s="504"/>
      <c r="AC318" s="507"/>
      <c r="AD318" s="507"/>
      <c r="AE318" s="507"/>
      <c r="AF318" s="507"/>
      <c r="AG318" s="507"/>
      <c r="AH318" s="507"/>
      <c r="AI318" s="507"/>
      <c r="AJ318" s="507"/>
      <c r="AK318" s="504"/>
      <c r="AL318" s="507"/>
      <c r="AM318" s="507"/>
      <c r="AN318" s="507"/>
      <c r="AO318" s="507"/>
      <c r="AP318" s="507"/>
      <c r="AQ318" s="507"/>
      <c r="AR318" s="507"/>
      <c r="AS318" s="507"/>
    </row>
    <row r="319" spans="2:53" ht="15" customHeight="1" x14ac:dyDescent="0.35">
      <c r="B319" s="227"/>
      <c r="C319" s="227"/>
      <c r="D319" s="227"/>
      <c r="E319" s="227"/>
      <c r="F319" s="227"/>
      <c r="G319" s="227"/>
      <c r="H319" s="227"/>
      <c r="I319" s="227"/>
      <c r="J319" s="227"/>
      <c r="K319" s="227"/>
      <c r="L319" s="227"/>
      <c r="M319" s="227"/>
      <c r="N319" s="227"/>
      <c r="O319" s="227"/>
      <c r="P319" s="227"/>
      <c r="Q319" s="227"/>
      <c r="R319" s="227"/>
      <c r="S319" s="227"/>
      <c r="T319" s="396"/>
      <c r="U319" s="396"/>
      <c r="V319" s="507"/>
      <c r="W319" s="507"/>
      <c r="X319" s="507"/>
      <c r="Y319" s="507"/>
      <c r="Z319" s="507"/>
      <c r="AA319" s="507"/>
      <c r="AB319" s="504"/>
      <c r="AC319" s="507"/>
      <c r="AD319" s="507"/>
      <c r="AE319" s="507"/>
      <c r="AF319" s="507"/>
      <c r="AG319" s="507"/>
      <c r="AH319" s="507"/>
      <c r="AI319" s="507"/>
      <c r="AJ319" s="507"/>
      <c r="AK319" s="504"/>
      <c r="AL319" s="507"/>
      <c r="AM319" s="507"/>
      <c r="AN319" s="507"/>
      <c r="AO319" s="507"/>
      <c r="AP319" s="507"/>
      <c r="AQ319" s="507"/>
      <c r="AR319" s="507"/>
      <c r="AS319" s="507"/>
    </row>
    <row r="320" spans="2:53" ht="15" customHeight="1" x14ac:dyDescent="0.35">
      <c r="B320" s="227"/>
      <c r="C320" s="227"/>
      <c r="D320" s="227"/>
      <c r="E320" s="227"/>
      <c r="F320" s="227"/>
      <c r="G320" s="227"/>
      <c r="H320" s="227"/>
      <c r="I320" s="227"/>
      <c r="J320" s="227"/>
      <c r="K320" s="227"/>
      <c r="L320" s="227"/>
      <c r="M320" s="227"/>
      <c r="N320" s="227"/>
      <c r="O320" s="227"/>
      <c r="P320" s="227"/>
      <c r="Q320" s="227"/>
      <c r="R320" s="227"/>
      <c r="S320" s="227"/>
      <c r="T320" s="396"/>
      <c r="U320" s="396"/>
      <c r="V320" s="507"/>
      <c r="W320" s="507"/>
      <c r="X320" s="507"/>
      <c r="Y320" s="507"/>
      <c r="Z320" s="507"/>
      <c r="AA320" s="507"/>
      <c r="AB320" s="504"/>
      <c r="AC320" s="507"/>
      <c r="AD320" s="507"/>
      <c r="AE320" s="507"/>
      <c r="AF320" s="507"/>
      <c r="AG320" s="507"/>
      <c r="AH320" s="507"/>
      <c r="AI320" s="507"/>
      <c r="AJ320" s="507"/>
      <c r="AK320" s="504"/>
      <c r="AL320" s="507"/>
      <c r="AM320" s="507"/>
      <c r="AN320" s="507"/>
      <c r="AO320" s="507"/>
      <c r="AP320" s="507"/>
      <c r="AQ320" s="507"/>
      <c r="AR320" s="507"/>
      <c r="AS320" s="507"/>
    </row>
    <row r="321" spans="2:45" ht="15" customHeight="1" x14ac:dyDescent="0.35">
      <c r="B321" s="227"/>
      <c r="C321" s="227"/>
      <c r="D321" s="227"/>
      <c r="E321" s="227"/>
      <c r="F321" s="227"/>
      <c r="G321" s="227"/>
      <c r="H321" s="227"/>
      <c r="I321" s="227"/>
      <c r="J321" s="227"/>
      <c r="K321" s="227"/>
      <c r="L321" s="227"/>
      <c r="M321" s="227"/>
      <c r="N321" s="227"/>
      <c r="O321" s="227"/>
      <c r="P321" s="227"/>
      <c r="Q321" s="227"/>
      <c r="R321" s="227"/>
      <c r="S321" s="227"/>
      <c r="T321" s="396"/>
      <c r="U321" s="396"/>
      <c r="V321" s="507"/>
      <c r="W321" s="507"/>
      <c r="X321" s="507"/>
      <c r="Y321" s="507"/>
      <c r="Z321" s="507"/>
      <c r="AA321" s="507"/>
      <c r="AB321" s="504"/>
      <c r="AC321" s="507"/>
      <c r="AD321" s="507"/>
      <c r="AE321" s="507"/>
      <c r="AF321" s="507"/>
      <c r="AG321" s="507"/>
      <c r="AH321" s="507"/>
      <c r="AI321" s="507"/>
      <c r="AJ321" s="507"/>
      <c r="AK321" s="504"/>
      <c r="AL321" s="507"/>
      <c r="AM321" s="507"/>
      <c r="AN321" s="507"/>
      <c r="AO321" s="507"/>
      <c r="AP321" s="507"/>
      <c r="AQ321" s="507"/>
      <c r="AR321" s="507"/>
      <c r="AS321" s="507"/>
    </row>
    <row r="322" spans="2:45" ht="15" customHeight="1" x14ac:dyDescent="0.35">
      <c r="B322" s="227"/>
      <c r="C322" s="227"/>
      <c r="D322" s="227"/>
      <c r="E322" s="227"/>
      <c r="F322" s="227"/>
      <c r="G322" s="227"/>
      <c r="H322" s="227"/>
      <c r="I322" s="227"/>
      <c r="J322" s="227"/>
      <c r="K322" s="227"/>
      <c r="L322" s="227"/>
      <c r="M322" s="227"/>
      <c r="N322" s="227"/>
      <c r="O322" s="227"/>
      <c r="P322" s="227"/>
      <c r="Q322" s="227"/>
      <c r="R322" s="227"/>
      <c r="S322" s="227"/>
      <c r="T322" s="396"/>
      <c r="U322" s="396"/>
      <c r="V322" s="507"/>
      <c r="W322" s="507"/>
      <c r="X322" s="507"/>
      <c r="Y322" s="507"/>
      <c r="Z322" s="507"/>
      <c r="AA322" s="507"/>
      <c r="AB322" s="504"/>
      <c r="AC322" s="507"/>
      <c r="AD322" s="507"/>
      <c r="AE322" s="507"/>
      <c r="AF322" s="507"/>
      <c r="AG322" s="507"/>
      <c r="AH322" s="507"/>
      <c r="AI322" s="507"/>
      <c r="AJ322" s="507"/>
      <c r="AK322" s="504"/>
      <c r="AL322" s="507"/>
      <c r="AM322" s="507"/>
      <c r="AN322" s="507"/>
      <c r="AO322" s="507"/>
      <c r="AP322" s="507"/>
      <c r="AQ322" s="507"/>
      <c r="AR322" s="507"/>
      <c r="AS322" s="507"/>
    </row>
    <row r="323" spans="2:45" ht="15" customHeight="1" x14ac:dyDescent="0.35">
      <c r="B323" s="227"/>
      <c r="C323" s="227"/>
      <c r="D323" s="227"/>
      <c r="E323" s="227"/>
      <c r="F323" s="227"/>
      <c r="G323" s="227"/>
      <c r="H323" s="227"/>
      <c r="I323" s="227"/>
      <c r="J323" s="227"/>
      <c r="K323" s="227"/>
      <c r="L323" s="227"/>
      <c r="M323" s="227"/>
      <c r="N323" s="227"/>
      <c r="O323" s="227"/>
      <c r="P323" s="227"/>
      <c r="Q323" s="227"/>
      <c r="R323" s="227"/>
      <c r="S323" s="227"/>
      <c r="T323" s="393"/>
      <c r="U323" s="393"/>
      <c r="V323" s="503"/>
      <c r="W323" s="503"/>
      <c r="X323" s="503"/>
      <c r="Y323" s="503"/>
      <c r="Z323" s="503"/>
      <c r="AA323" s="503"/>
      <c r="AB323" s="504"/>
      <c r="AC323" s="503"/>
      <c r="AD323" s="503"/>
      <c r="AE323" s="503"/>
      <c r="AF323" s="503"/>
      <c r="AG323" s="503"/>
      <c r="AH323" s="503"/>
      <c r="AI323" s="503"/>
      <c r="AJ323" s="503"/>
      <c r="AK323" s="504"/>
      <c r="AL323" s="503"/>
      <c r="AM323" s="503"/>
      <c r="AN323" s="503"/>
      <c r="AO323" s="503"/>
      <c r="AP323" s="503"/>
      <c r="AQ323" s="503"/>
      <c r="AR323" s="503"/>
      <c r="AS323" s="503"/>
    </row>
    <row r="324" spans="2:45" ht="15" customHeight="1" x14ac:dyDescent="0.35">
      <c r="B324" s="228"/>
      <c r="C324" s="227"/>
      <c r="D324" s="227"/>
      <c r="E324" s="227"/>
      <c r="F324" s="227"/>
      <c r="G324" s="227"/>
      <c r="H324" s="227"/>
      <c r="I324" s="227"/>
      <c r="J324" s="227"/>
      <c r="K324" s="227"/>
      <c r="L324" s="227"/>
      <c r="M324" s="227"/>
      <c r="N324" s="227"/>
      <c r="O324" s="227"/>
      <c r="P324" s="227"/>
      <c r="Q324" s="227"/>
      <c r="R324" s="227"/>
      <c r="S324" s="227"/>
      <c r="T324" s="393"/>
      <c r="U324" s="393"/>
      <c r="V324" s="503"/>
      <c r="W324" s="503"/>
      <c r="X324" s="503"/>
      <c r="Y324" s="503"/>
      <c r="Z324" s="503"/>
      <c r="AA324" s="503"/>
      <c r="AB324" s="504"/>
      <c r="AC324" s="503"/>
      <c r="AD324" s="503"/>
      <c r="AE324" s="503"/>
      <c r="AF324" s="503"/>
      <c r="AG324" s="503"/>
      <c r="AH324" s="503"/>
      <c r="AI324" s="503"/>
      <c r="AJ324" s="503"/>
      <c r="AK324" s="504"/>
      <c r="AL324" s="503"/>
      <c r="AM324" s="503"/>
      <c r="AN324" s="503"/>
      <c r="AO324" s="503"/>
      <c r="AP324" s="503"/>
      <c r="AQ324" s="503"/>
      <c r="AR324" s="503"/>
      <c r="AS324" s="503"/>
    </row>
    <row r="325" spans="2:45" ht="15" customHeight="1" x14ac:dyDescent="0.35">
      <c r="B325" s="227"/>
      <c r="C325" s="227"/>
      <c r="D325" s="227"/>
      <c r="E325" s="227"/>
      <c r="F325" s="227"/>
      <c r="G325" s="227"/>
      <c r="H325" s="227"/>
      <c r="I325" s="227"/>
      <c r="J325" s="227"/>
      <c r="K325" s="227"/>
      <c r="L325" s="227"/>
      <c r="M325" s="227"/>
      <c r="N325" s="227"/>
      <c r="O325" s="227"/>
      <c r="P325" s="227"/>
      <c r="Q325" s="227"/>
      <c r="R325" s="227"/>
      <c r="S325" s="227"/>
      <c r="T325" s="396"/>
      <c r="U325" s="396"/>
      <c r="V325" s="507"/>
      <c r="W325" s="507"/>
      <c r="X325" s="507"/>
      <c r="Y325" s="507"/>
      <c r="Z325" s="507"/>
      <c r="AA325" s="507"/>
      <c r="AB325" s="504"/>
      <c r="AC325" s="507"/>
      <c r="AD325" s="507"/>
      <c r="AE325" s="507"/>
      <c r="AF325" s="507"/>
      <c r="AG325" s="507"/>
      <c r="AH325" s="507"/>
      <c r="AI325" s="507"/>
      <c r="AJ325" s="507"/>
      <c r="AK325" s="504"/>
      <c r="AL325" s="507"/>
      <c r="AM325" s="507"/>
      <c r="AN325" s="507"/>
      <c r="AO325" s="507"/>
      <c r="AP325" s="507"/>
      <c r="AQ325" s="507"/>
      <c r="AR325" s="507"/>
      <c r="AS325" s="507"/>
    </row>
    <row r="326" spans="2:45" ht="15" customHeight="1" x14ac:dyDescent="0.35">
      <c r="B326" s="227"/>
      <c r="C326" s="227"/>
      <c r="D326" s="227"/>
      <c r="E326" s="227"/>
      <c r="F326" s="227"/>
      <c r="G326" s="227"/>
      <c r="H326" s="227"/>
      <c r="I326" s="227"/>
      <c r="J326" s="227"/>
      <c r="K326" s="227"/>
      <c r="L326" s="227"/>
      <c r="M326" s="227"/>
      <c r="N326" s="227"/>
      <c r="O326" s="227"/>
      <c r="P326" s="227"/>
      <c r="Q326" s="227"/>
      <c r="R326" s="227"/>
      <c r="S326" s="227"/>
      <c r="T326" s="396"/>
      <c r="U326" s="396"/>
      <c r="V326" s="507"/>
      <c r="W326" s="507"/>
      <c r="X326" s="507"/>
      <c r="Y326" s="507"/>
      <c r="Z326" s="507"/>
      <c r="AA326" s="507"/>
      <c r="AB326" s="504"/>
      <c r="AC326" s="507"/>
      <c r="AD326" s="507"/>
      <c r="AE326" s="507"/>
      <c r="AF326" s="507"/>
      <c r="AG326" s="507"/>
      <c r="AH326" s="507"/>
      <c r="AI326" s="507"/>
      <c r="AJ326" s="507"/>
      <c r="AK326" s="504"/>
      <c r="AL326" s="507"/>
      <c r="AM326" s="507"/>
      <c r="AN326" s="507"/>
      <c r="AO326" s="507"/>
      <c r="AP326" s="507"/>
      <c r="AQ326" s="507"/>
      <c r="AR326" s="507"/>
      <c r="AS326" s="507"/>
    </row>
    <row r="327" spans="2:45" ht="15" customHeight="1" x14ac:dyDescent="0.35">
      <c r="B327" s="227"/>
      <c r="C327" s="227"/>
      <c r="D327" s="227"/>
      <c r="E327" s="227"/>
      <c r="F327" s="227"/>
      <c r="G327" s="227"/>
      <c r="H327" s="227"/>
      <c r="I327" s="227"/>
      <c r="J327" s="227"/>
      <c r="K327" s="227"/>
      <c r="L327" s="227"/>
      <c r="M327" s="227"/>
      <c r="N327" s="227"/>
      <c r="O327" s="227"/>
      <c r="P327" s="227"/>
      <c r="Q327" s="227"/>
      <c r="R327" s="227"/>
      <c r="S327" s="227"/>
      <c r="T327" s="393"/>
      <c r="U327" s="393"/>
      <c r="V327" s="503"/>
      <c r="W327" s="503"/>
      <c r="X327" s="503"/>
      <c r="Y327" s="503"/>
      <c r="Z327" s="503"/>
      <c r="AA327" s="503"/>
      <c r="AB327" s="504"/>
      <c r="AC327" s="503"/>
      <c r="AD327" s="503"/>
      <c r="AE327" s="503"/>
      <c r="AF327" s="503"/>
      <c r="AG327" s="503"/>
      <c r="AH327" s="503"/>
      <c r="AI327" s="503"/>
      <c r="AJ327" s="503"/>
      <c r="AK327" s="504"/>
      <c r="AL327" s="503"/>
      <c r="AM327" s="503"/>
      <c r="AN327" s="503"/>
      <c r="AO327" s="503"/>
      <c r="AP327" s="503"/>
      <c r="AQ327" s="503"/>
      <c r="AR327" s="503"/>
      <c r="AS327" s="503"/>
    </row>
    <row r="328" spans="2:45" ht="15" customHeight="1" x14ac:dyDescent="0.35">
      <c r="B328" s="228"/>
      <c r="C328" s="227"/>
      <c r="D328" s="227"/>
      <c r="E328" s="227"/>
      <c r="F328" s="227"/>
      <c r="G328" s="227"/>
      <c r="H328" s="227"/>
      <c r="I328" s="227"/>
      <c r="J328" s="227"/>
      <c r="K328" s="227"/>
      <c r="L328" s="227"/>
      <c r="M328" s="227"/>
      <c r="N328" s="227"/>
      <c r="O328" s="227"/>
      <c r="P328" s="227"/>
      <c r="Q328" s="227"/>
      <c r="R328" s="227"/>
      <c r="S328" s="227"/>
      <c r="T328" s="393"/>
      <c r="U328" s="393"/>
      <c r="V328" s="503"/>
      <c r="W328" s="503"/>
      <c r="X328" s="503"/>
      <c r="Y328" s="503"/>
      <c r="Z328" s="503"/>
      <c r="AA328" s="503"/>
      <c r="AB328" s="504"/>
      <c r="AC328" s="503"/>
      <c r="AD328" s="503"/>
      <c r="AE328" s="503"/>
      <c r="AF328" s="503"/>
      <c r="AG328" s="503"/>
      <c r="AH328" s="503"/>
      <c r="AI328" s="503"/>
      <c r="AJ328" s="503"/>
      <c r="AK328" s="504"/>
      <c r="AL328" s="503"/>
      <c r="AM328" s="503"/>
      <c r="AN328" s="503"/>
      <c r="AO328" s="503"/>
      <c r="AP328" s="503"/>
      <c r="AQ328" s="503"/>
      <c r="AR328" s="503"/>
      <c r="AS328" s="503"/>
    </row>
    <row r="329" spans="2:45" ht="15" customHeight="1" x14ac:dyDescent="0.35">
      <c r="B329" s="227"/>
      <c r="C329" s="227"/>
      <c r="D329" s="227"/>
      <c r="E329" s="227"/>
      <c r="F329" s="227"/>
      <c r="G329" s="227"/>
      <c r="H329" s="227"/>
      <c r="I329" s="227"/>
      <c r="J329" s="227"/>
      <c r="K329" s="227"/>
      <c r="L329" s="227"/>
      <c r="M329" s="227"/>
      <c r="N329" s="227"/>
      <c r="O329" s="227"/>
      <c r="P329" s="227"/>
      <c r="Q329" s="227"/>
      <c r="R329" s="227"/>
      <c r="S329" s="227"/>
      <c r="T329" s="396"/>
      <c r="U329" s="396"/>
      <c r="V329" s="507"/>
      <c r="W329" s="507"/>
      <c r="X329" s="507"/>
      <c r="Y329" s="507"/>
      <c r="Z329" s="507"/>
      <c r="AA329" s="507"/>
      <c r="AB329" s="504"/>
      <c r="AC329" s="507"/>
      <c r="AD329" s="507"/>
      <c r="AE329" s="507"/>
      <c r="AF329" s="507"/>
      <c r="AG329" s="507"/>
      <c r="AH329" s="507"/>
      <c r="AI329" s="507"/>
      <c r="AJ329" s="507"/>
      <c r="AK329" s="504"/>
      <c r="AL329" s="507"/>
      <c r="AM329" s="507"/>
      <c r="AN329" s="507"/>
      <c r="AO329" s="507"/>
      <c r="AP329" s="507"/>
      <c r="AQ329" s="507"/>
      <c r="AR329" s="507"/>
      <c r="AS329" s="507"/>
    </row>
    <row r="330" spans="2:45" ht="15" customHeight="1" x14ac:dyDescent="0.35">
      <c r="B330" s="227"/>
      <c r="C330" s="227"/>
      <c r="D330" s="227"/>
      <c r="E330" s="227"/>
      <c r="F330" s="227"/>
      <c r="G330" s="227"/>
      <c r="H330" s="227"/>
      <c r="I330" s="227"/>
      <c r="J330" s="227"/>
      <c r="K330" s="227"/>
      <c r="L330" s="227"/>
      <c r="M330" s="227"/>
      <c r="N330" s="227"/>
      <c r="O330" s="227"/>
      <c r="P330" s="227"/>
      <c r="Q330" s="227"/>
      <c r="R330" s="227"/>
      <c r="S330" s="227"/>
      <c r="T330" s="396"/>
      <c r="U330" s="396"/>
      <c r="V330" s="507"/>
      <c r="W330" s="507"/>
      <c r="X330" s="507"/>
      <c r="Y330" s="507"/>
      <c r="Z330" s="507"/>
      <c r="AA330" s="507"/>
      <c r="AB330" s="504"/>
      <c r="AC330" s="507"/>
      <c r="AD330" s="507"/>
      <c r="AE330" s="507"/>
      <c r="AF330" s="507"/>
      <c r="AG330" s="507"/>
      <c r="AH330" s="507"/>
      <c r="AI330" s="507"/>
      <c r="AJ330" s="507"/>
      <c r="AK330" s="504"/>
      <c r="AL330" s="507"/>
      <c r="AM330" s="507"/>
      <c r="AN330" s="507"/>
      <c r="AO330" s="507"/>
      <c r="AP330" s="507"/>
      <c r="AQ330" s="507"/>
      <c r="AR330" s="507"/>
      <c r="AS330" s="507"/>
    </row>
    <row r="331" spans="2:45" ht="15" customHeight="1" x14ac:dyDescent="0.35">
      <c r="B331" s="227"/>
      <c r="C331" s="227"/>
      <c r="D331" s="227"/>
      <c r="E331" s="227"/>
      <c r="F331" s="227"/>
      <c r="G331" s="227"/>
      <c r="H331" s="227"/>
      <c r="I331" s="227"/>
      <c r="J331" s="227"/>
      <c r="K331" s="227"/>
      <c r="L331" s="227"/>
      <c r="M331" s="227"/>
      <c r="N331" s="227"/>
      <c r="O331" s="227"/>
      <c r="P331" s="227"/>
      <c r="Q331" s="227"/>
      <c r="R331" s="227"/>
      <c r="S331" s="227"/>
      <c r="T331" s="396"/>
      <c r="U331" s="396"/>
      <c r="V331" s="507"/>
      <c r="W331" s="507"/>
      <c r="X331" s="507"/>
      <c r="Y331" s="507"/>
      <c r="Z331" s="507"/>
      <c r="AA331" s="507"/>
      <c r="AB331" s="504"/>
      <c r="AC331" s="507"/>
      <c r="AD331" s="507"/>
      <c r="AE331" s="507"/>
      <c r="AF331" s="507"/>
      <c r="AG331" s="507"/>
      <c r="AH331" s="507"/>
      <c r="AI331" s="507"/>
      <c r="AJ331" s="507"/>
      <c r="AK331" s="504"/>
      <c r="AL331" s="507"/>
      <c r="AM331" s="507"/>
      <c r="AN331" s="507"/>
      <c r="AO331" s="507"/>
      <c r="AP331" s="507"/>
      <c r="AQ331" s="507"/>
      <c r="AR331" s="507"/>
      <c r="AS331" s="507"/>
    </row>
    <row r="332" spans="2:45" ht="15" customHeight="1" x14ac:dyDescent="0.35">
      <c r="B332" s="227"/>
      <c r="C332" s="227"/>
      <c r="D332" s="227"/>
      <c r="E332" s="227"/>
      <c r="F332" s="227"/>
      <c r="G332" s="227"/>
      <c r="H332" s="227"/>
      <c r="I332" s="227"/>
      <c r="J332" s="227"/>
      <c r="K332" s="227"/>
      <c r="L332" s="227"/>
      <c r="M332" s="227"/>
      <c r="N332" s="227"/>
      <c r="O332" s="227"/>
      <c r="P332" s="227"/>
      <c r="Q332" s="227"/>
      <c r="R332" s="227"/>
      <c r="S332" s="227"/>
      <c r="T332" s="393"/>
      <c r="U332" s="393"/>
      <c r="V332" s="503"/>
      <c r="W332" s="503"/>
      <c r="X332" s="503"/>
      <c r="Y332" s="503"/>
      <c r="Z332" s="503"/>
      <c r="AA332" s="503"/>
      <c r="AB332" s="504"/>
      <c r="AC332" s="503"/>
      <c r="AD332" s="503"/>
      <c r="AE332" s="503"/>
      <c r="AF332" s="503"/>
      <c r="AG332" s="503"/>
      <c r="AH332" s="503"/>
      <c r="AI332" s="503"/>
      <c r="AJ332" s="503"/>
      <c r="AK332" s="504"/>
      <c r="AL332" s="503"/>
      <c r="AM332" s="503"/>
      <c r="AN332" s="503"/>
      <c r="AO332" s="503"/>
      <c r="AP332" s="503"/>
      <c r="AQ332" s="503"/>
      <c r="AR332" s="503"/>
      <c r="AS332" s="503"/>
    </row>
    <row r="333" spans="2:45" ht="15" customHeight="1" x14ac:dyDescent="0.35">
      <c r="B333" s="228"/>
      <c r="C333" s="227"/>
      <c r="D333" s="227"/>
      <c r="E333" s="227"/>
      <c r="F333" s="227"/>
      <c r="G333" s="227"/>
      <c r="H333" s="227"/>
      <c r="I333" s="227"/>
      <c r="J333" s="227"/>
      <c r="K333" s="227"/>
      <c r="L333" s="227"/>
      <c r="M333" s="227"/>
      <c r="N333" s="227"/>
      <c r="O333" s="227"/>
      <c r="P333" s="227"/>
      <c r="Q333" s="227"/>
      <c r="R333" s="227"/>
      <c r="S333" s="227"/>
      <c r="T333" s="393"/>
      <c r="U333" s="393"/>
      <c r="V333" s="503"/>
      <c r="W333" s="503"/>
      <c r="X333" s="503"/>
      <c r="Y333" s="503"/>
      <c r="Z333" s="503"/>
      <c r="AA333" s="503"/>
      <c r="AB333" s="504"/>
      <c r="AC333" s="503"/>
      <c r="AD333" s="503"/>
      <c r="AE333" s="503"/>
      <c r="AF333" s="503"/>
      <c r="AG333" s="503"/>
      <c r="AH333" s="503"/>
      <c r="AI333" s="503"/>
      <c r="AJ333" s="503"/>
      <c r="AK333" s="504"/>
      <c r="AL333" s="503"/>
      <c r="AM333" s="503"/>
      <c r="AN333" s="503"/>
      <c r="AO333" s="503"/>
      <c r="AP333" s="503"/>
      <c r="AQ333" s="503"/>
      <c r="AR333" s="503"/>
      <c r="AS333" s="503"/>
    </row>
    <row r="334" spans="2:45" ht="15" customHeight="1" x14ac:dyDescent="0.35">
      <c r="B334" s="227"/>
      <c r="C334" s="227"/>
      <c r="D334" s="227"/>
      <c r="E334" s="227"/>
      <c r="F334" s="227"/>
      <c r="G334" s="227"/>
      <c r="H334" s="227"/>
      <c r="I334" s="227"/>
      <c r="J334" s="227"/>
      <c r="K334" s="227"/>
      <c r="L334" s="227"/>
      <c r="M334" s="227"/>
      <c r="N334" s="227"/>
      <c r="O334" s="227"/>
      <c r="P334" s="227"/>
      <c r="Q334" s="227"/>
      <c r="R334" s="227"/>
      <c r="S334" s="227"/>
      <c r="T334" s="396"/>
      <c r="U334" s="396"/>
      <c r="V334" s="507"/>
      <c r="W334" s="507"/>
      <c r="X334" s="507"/>
      <c r="Y334" s="507"/>
      <c r="Z334" s="507"/>
      <c r="AA334" s="507"/>
      <c r="AB334" s="504"/>
      <c r="AC334" s="507"/>
      <c r="AD334" s="507"/>
      <c r="AE334" s="507"/>
      <c r="AF334" s="507"/>
      <c r="AG334" s="507"/>
      <c r="AH334" s="507"/>
      <c r="AI334" s="507"/>
      <c r="AJ334" s="507"/>
      <c r="AK334" s="504"/>
      <c r="AL334" s="507"/>
      <c r="AM334" s="507"/>
      <c r="AN334" s="507"/>
      <c r="AO334" s="507"/>
      <c r="AP334" s="507"/>
      <c r="AQ334" s="507"/>
      <c r="AR334" s="507"/>
      <c r="AS334" s="507"/>
    </row>
  </sheetData>
  <pageMargins left="0.7" right="0.7" top="0.75" bottom="0.75" header="0.3" footer="0.3"/>
  <pageSetup paperSize="9" orientation="portrait" r:id="rId1"/>
  <ignoredErrors>
    <ignoredError sqref="AP252:AP261"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A821-06A3-4B13-84B1-1ED099B99D9C}">
  <sheetPr codeName="Sheet8">
    <tabColor rgb="FF3E8077"/>
  </sheetPr>
  <dimension ref="A1:AS420"/>
  <sheetViews>
    <sheetView showGridLines="0" zoomScale="80" zoomScaleNormal="100" workbookViewId="0">
      <pane xSplit="11" ySplit="3" topLeftCell="Y4" activePane="bottomRight" state="frozen"/>
      <selection pane="topRight" activeCell="B2" sqref="B2"/>
      <selection pane="bottomLeft" activeCell="B2" sqref="B2"/>
      <selection pane="bottomRight" activeCell="A2" sqref="A2"/>
    </sheetView>
  </sheetViews>
  <sheetFormatPr defaultColWidth="8.54296875" defaultRowHeight="15" customHeight="1" outlineLevelRow="1" x14ac:dyDescent="0.35"/>
  <cols>
    <col min="1" max="1" width="5.54296875" customWidth="1"/>
    <col min="2" max="2" width="53.453125" bestFit="1" customWidth="1"/>
    <col min="3" max="11" width="9.1796875" hidden="1" customWidth="1"/>
    <col min="12" max="27" width="9.1796875" style="230" customWidth="1"/>
    <col min="28" max="28" width="9.1796875" style="230"/>
    <col min="29" max="36" width="9.1796875" style="230" customWidth="1"/>
    <col min="37" max="37" width="9.1796875" style="230"/>
    <col min="38" max="46" width="9.1796875" style="230" customWidth="1"/>
    <col min="47" max="16384" width="8.54296875" style="230"/>
  </cols>
  <sheetData>
    <row r="1" spans="2:45" ht="5.15" customHeight="1" x14ac:dyDescent="0.35"/>
    <row r="2" spans="2:45" ht="30" customHeight="1" x14ac:dyDescent="0.35">
      <c r="B2" s="168" t="s">
        <v>162</v>
      </c>
      <c r="C2" s="168"/>
      <c r="D2" s="168"/>
      <c r="E2" s="168"/>
      <c r="F2" s="168"/>
      <c r="G2" s="168"/>
      <c r="H2" s="168"/>
      <c r="I2" s="168"/>
      <c r="J2" s="168"/>
      <c r="K2" s="168"/>
      <c r="L2" s="231"/>
      <c r="M2" s="231"/>
      <c r="N2" s="231"/>
      <c r="O2" s="231"/>
      <c r="P2" s="231"/>
      <c r="Q2" s="231"/>
      <c r="R2" s="231"/>
      <c r="S2" s="231"/>
      <c r="T2" s="231"/>
      <c r="U2" s="231"/>
      <c r="V2" s="232"/>
      <c r="X2" s="233"/>
      <c r="AC2" s="232"/>
      <c r="AD2" s="232"/>
      <c r="AE2" s="233"/>
      <c r="AF2" s="233"/>
      <c r="AL2" s="232"/>
      <c r="AM2" s="232"/>
      <c r="AN2" s="233"/>
      <c r="AO2" s="233"/>
    </row>
    <row r="3" spans="2:45" ht="15" customHeight="1" x14ac:dyDescent="0.35">
      <c r="B3" s="167" t="s">
        <v>163</v>
      </c>
      <c r="C3" s="167"/>
      <c r="D3" s="167"/>
      <c r="E3" s="167"/>
      <c r="F3" s="167"/>
      <c r="G3" s="167"/>
      <c r="H3" s="167"/>
      <c r="I3" s="167"/>
      <c r="J3" s="167"/>
      <c r="K3" s="167"/>
      <c r="L3" s="235">
        <v>2010</v>
      </c>
      <c r="M3" s="235">
        <v>2011</v>
      </c>
      <c r="N3" s="235">
        <v>2012</v>
      </c>
      <c r="O3" s="235">
        <v>2013</v>
      </c>
      <c r="P3" s="235">
        <v>2014</v>
      </c>
      <c r="Q3" s="235">
        <v>2015</v>
      </c>
      <c r="R3" s="235">
        <v>2016</v>
      </c>
      <c r="S3" s="235">
        <v>2017</v>
      </c>
      <c r="T3" s="235">
        <v>2018</v>
      </c>
      <c r="U3" s="235">
        <v>2019</v>
      </c>
      <c r="V3" s="235">
        <v>2020</v>
      </c>
      <c r="W3" s="235">
        <v>2021</v>
      </c>
      <c r="X3" s="235">
        <v>2022</v>
      </c>
      <c r="Y3" s="235">
        <v>2023</v>
      </c>
      <c r="Z3" s="236">
        <v>2024</v>
      </c>
      <c r="AA3" s="237">
        <v>2025</v>
      </c>
      <c r="AC3" s="238" t="s">
        <v>3</v>
      </c>
      <c r="AD3" s="238" t="s">
        <v>4</v>
      </c>
      <c r="AE3" s="238" t="s">
        <v>5</v>
      </c>
      <c r="AF3" s="238">
        <v>2024</v>
      </c>
      <c r="AG3" s="239" t="s">
        <v>282</v>
      </c>
      <c r="AH3" s="239" t="s">
        <v>283</v>
      </c>
      <c r="AI3" s="239" t="s">
        <v>284</v>
      </c>
      <c r="AJ3" s="239">
        <v>2025</v>
      </c>
      <c r="AL3" s="238" t="s">
        <v>3</v>
      </c>
      <c r="AM3" s="238" t="s">
        <v>17</v>
      </c>
      <c r="AN3" s="238" t="s">
        <v>18</v>
      </c>
      <c r="AO3" s="238" t="s">
        <v>19</v>
      </c>
      <c r="AP3" s="239" t="s">
        <v>282</v>
      </c>
      <c r="AQ3" s="239" t="s">
        <v>285</v>
      </c>
      <c r="AR3" s="239" t="s">
        <v>286</v>
      </c>
      <c r="AS3" s="239" t="s">
        <v>287</v>
      </c>
    </row>
    <row r="4" spans="2:45" ht="15" customHeight="1" x14ac:dyDescent="0.35">
      <c r="B4" s="6" t="s">
        <v>20</v>
      </c>
      <c r="C4" s="6"/>
      <c r="D4" s="6"/>
      <c r="E4" s="6"/>
      <c r="F4" s="6"/>
      <c r="G4" s="6"/>
      <c r="H4" s="6"/>
      <c r="I4" s="6"/>
      <c r="J4" s="6"/>
      <c r="K4" s="6"/>
      <c r="L4" s="308">
        <v>947.65</v>
      </c>
      <c r="M4" s="308">
        <v>1068.83</v>
      </c>
      <c r="N4" s="308">
        <v>1285.1500000000001</v>
      </c>
      <c r="O4" s="308">
        <v>1316.35</v>
      </c>
      <c r="P4" s="308">
        <v>1276.71</v>
      </c>
      <c r="Q4" s="308">
        <v>1547.05</v>
      </c>
      <c r="R4" s="308">
        <v>1650.76</v>
      </c>
      <c r="S4" s="308">
        <v>1827.19</v>
      </c>
      <c r="T4" s="308">
        <v>1696.69</v>
      </c>
      <c r="U4" s="308">
        <v>1823.7</v>
      </c>
      <c r="V4" s="308">
        <v>1730.76</v>
      </c>
      <c r="W4" s="308">
        <v>1757.66</v>
      </c>
      <c r="X4" s="308">
        <v>2371.4899999999998</v>
      </c>
      <c r="Y4" s="308">
        <v>2238.8435296828857</v>
      </c>
      <c r="Z4" s="308">
        <f t="shared" ref="Z4:Z20" si="0">AF4</f>
        <v>2319.8296847937995</v>
      </c>
      <c r="AA4" s="308"/>
      <c r="AC4" s="342">
        <v>631.58431932469841</v>
      </c>
      <c r="AD4" s="342">
        <v>1208.6484862759999</v>
      </c>
      <c r="AE4" s="308">
        <v>1730.7911861796997</v>
      </c>
      <c r="AF4" s="308">
        <v>2319.8296847937995</v>
      </c>
      <c r="AG4" s="308">
        <v>763.23944501350104</v>
      </c>
      <c r="AH4" s="308">
        <v>1424.2163400002025</v>
      </c>
      <c r="AI4" s="308"/>
      <c r="AJ4" s="308"/>
      <c r="AL4" s="308">
        <f t="shared" ref="AL4:AL34" si="1">AC4</f>
        <v>631.58431932469841</v>
      </c>
      <c r="AM4" s="308">
        <f t="shared" ref="AM4:AM34" si="2">AD4-AC4</f>
        <v>577.06416695130144</v>
      </c>
      <c r="AN4" s="308">
        <f t="shared" ref="AN4:AN34" si="3">AE4-AD4</f>
        <v>522.14269990369985</v>
      </c>
      <c r="AO4" s="308">
        <f t="shared" ref="AO4:AO34" si="4">AF4-AE4</f>
        <v>589.03849861409981</v>
      </c>
      <c r="AP4" s="308">
        <f t="shared" ref="AP4:AP34" si="5">AG4</f>
        <v>763.23944501350104</v>
      </c>
      <c r="AQ4" s="308">
        <f>AH4-AG4</f>
        <v>660.9768949867015</v>
      </c>
      <c r="AR4" s="308"/>
      <c r="AS4" s="308"/>
    </row>
    <row r="5" spans="2:45" ht="15" customHeight="1" outlineLevel="1" x14ac:dyDescent="0.35">
      <c r="B5" s="148" t="s">
        <v>164</v>
      </c>
      <c r="C5" s="148"/>
      <c r="D5" s="148"/>
      <c r="E5" s="148"/>
      <c r="F5" s="148"/>
      <c r="G5" s="148"/>
      <c r="H5" s="148"/>
      <c r="I5" s="148"/>
      <c r="J5" s="148"/>
      <c r="K5" s="148"/>
      <c r="L5" s="317">
        <f t="shared" ref="L5:U5" si="6">L188</f>
        <v>562.23</v>
      </c>
      <c r="M5" s="317">
        <f t="shared" si="6"/>
        <v>634.86</v>
      </c>
      <c r="N5" s="317">
        <f t="shared" si="6"/>
        <v>777.54</v>
      </c>
      <c r="O5" s="317">
        <f t="shared" si="6"/>
        <v>819.91</v>
      </c>
      <c r="P5" s="317">
        <f t="shared" si="6"/>
        <v>746.93</v>
      </c>
      <c r="Q5" s="317">
        <f t="shared" si="6"/>
        <v>831.59</v>
      </c>
      <c r="R5" s="317">
        <f t="shared" si="6"/>
        <v>913.01</v>
      </c>
      <c r="S5" s="317">
        <f t="shared" si="6"/>
        <v>943.22</v>
      </c>
      <c r="T5" s="317">
        <f t="shared" si="6"/>
        <v>890.82</v>
      </c>
      <c r="U5" s="317">
        <f t="shared" si="6"/>
        <v>924.83</v>
      </c>
      <c r="V5" s="317">
        <f>V188</f>
        <v>824.24</v>
      </c>
      <c r="W5" s="317">
        <f>W188</f>
        <v>926.24</v>
      </c>
      <c r="X5" s="317">
        <f t="shared" ref="X5:Y5" si="7">X188</f>
        <v>1279.29</v>
      </c>
      <c r="Y5" s="317">
        <f t="shared" si="7"/>
        <v>1069.3743226840911</v>
      </c>
      <c r="Z5" s="317">
        <f t="shared" si="0"/>
        <v>1003.0144103831009</v>
      </c>
      <c r="AA5" s="317"/>
      <c r="AC5" s="440">
        <f t="shared" ref="AC5:AF5" si="8">AC188</f>
        <v>319.92777722619991</v>
      </c>
      <c r="AD5" s="440">
        <f t="shared" si="8"/>
        <v>541.00921564359976</v>
      </c>
      <c r="AE5" s="440">
        <f t="shared" si="8"/>
        <v>758.81545292160001</v>
      </c>
      <c r="AF5" s="440">
        <f t="shared" si="8"/>
        <v>1003.0144103831009</v>
      </c>
      <c r="AG5" s="440">
        <f>AG188</f>
        <v>278.7971860182999</v>
      </c>
      <c r="AH5" s="440">
        <f>AH188</f>
        <v>503.35117715759969</v>
      </c>
      <c r="AI5" s="440"/>
      <c r="AJ5" s="440"/>
      <c r="AK5" s="317"/>
      <c r="AL5" s="317">
        <f t="shared" si="1"/>
        <v>319.92777722619991</v>
      </c>
      <c r="AM5" s="317">
        <f t="shared" si="2"/>
        <v>221.08143841739985</v>
      </c>
      <c r="AN5" s="317">
        <f t="shared" si="3"/>
        <v>217.80623727800025</v>
      </c>
      <c r="AO5" s="317">
        <f t="shared" si="4"/>
        <v>244.19895746150087</v>
      </c>
      <c r="AP5" s="317">
        <f t="shared" si="5"/>
        <v>278.7971860182999</v>
      </c>
      <c r="AQ5" s="317">
        <f t="shared" ref="AQ5:AQ34" si="9">AH5-AG5</f>
        <v>224.5539911392998</v>
      </c>
      <c r="AR5" s="317"/>
      <c r="AS5" s="317"/>
    </row>
    <row r="6" spans="2:45" ht="15" customHeight="1" outlineLevel="1" x14ac:dyDescent="0.35">
      <c r="B6" s="148" t="s">
        <v>6</v>
      </c>
      <c r="C6" s="148"/>
      <c r="D6" s="148"/>
      <c r="E6" s="148"/>
      <c r="F6" s="148"/>
      <c r="G6" s="148"/>
      <c r="H6" s="148"/>
      <c r="I6" s="148"/>
      <c r="J6" s="148"/>
      <c r="K6" s="148"/>
      <c r="L6" s="317">
        <f t="shared" ref="L6:U6" si="10">L145</f>
        <v>381.97</v>
      </c>
      <c r="M6" s="317">
        <f t="shared" si="10"/>
        <v>414.5</v>
      </c>
      <c r="N6" s="317">
        <f t="shared" si="10"/>
        <v>482.85</v>
      </c>
      <c r="O6" s="317">
        <f t="shared" si="10"/>
        <v>472.89</v>
      </c>
      <c r="P6" s="317">
        <f t="shared" si="10"/>
        <v>505.61</v>
      </c>
      <c r="Q6" s="317">
        <f t="shared" si="10"/>
        <v>695.66</v>
      </c>
      <c r="R6" s="317">
        <f t="shared" si="10"/>
        <v>705.18</v>
      </c>
      <c r="S6" s="317">
        <f t="shared" si="10"/>
        <v>823.79</v>
      </c>
      <c r="T6" s="317">
        <f t="shared" si="10"/>
        <v>763.01</v>
      </c>
      <c r="U6" s="317">
        <f t="shared" si="10"/>
        <v>832.4</v>
      </c>
      <c r="V6" s="317">
        <f>V145</f>
        <v>871.17</v>
      </c>
      <c r="W6" s="317">
        <f>W145</f>
        <v>761.62</v>
      </c>
      <c r="X6" s="317">
        <f t="shared" ref="X6:Y6" si="11">X145</f>
        <v>951.8</v>
      </c>
      <c r="Y6" s="317">
        <f t="shared" si="11"/>
        <v>960.42489755410156</v>
      </c>
      <c r="Z6" s="317">
        <f t="shared" si="0"/>
        <v>1112.0687900348996</v>
      </c>
      <c r="AA6" s="317"/>
      <c r="AC6" s="440">
        <f t="shared" ref="AC6:AH6" si="12">AC145</f>
        <v>274.350581385</v>
      </c>
      <c r="AD6" s="440">
        <f t="shared" si="12"/>
        <v>580.15958798959991</v>
      </c>
      <c r="AE6" s="440">
        <f t="shared" si="12"/>
        <v>825.63</v>
      </c>
      <c r="AF6" s="440">
        <f t="shared" si="12"/>
        <v>1112.0687900348996</v>
      </c>
      <c r="AG6" s="440">
        <f t="shared" si="12"/>
        <v>424.48748437200032</v>
      </c>
      <c r="AH6" s="440">
        <f t="shared" si="12"/>
        <v>789.49853535610055</v>
      </c>
      <c r="AI6" s="440"/>
      <c r="AJ6" s="440"/>
      <c r="AL6" s="317">
        <f t="shared" si="1"/>
        <v>274.350581385</v>
      </c>
      <c r="AM6" s="317">
        <f t="shared" si="2"/>
        <v>305.80900660459992</v>
      </c>
      <c r="AN6" s="317">
        <f t="shared" si="3"/>
        <v>245.47041201040008</v>
      </c>
      <c r="AO6" s="317">
        <f t="shared" si="4"/>
        <v>286.43879003489963</v>
      </c>
      <c r="AP6" s="317">
        <f t="shared" si="5"/>
        <v>424.48748437200032</v>
      </c>
      <c r="AQ6" s="317">
        <f t="shared" si="9"/>
        <v>365.01105098410022</v>
      </c>
      <c r="AR6" s="317"/>
      <c r="AS6" s="317"/>
    </row>
    <row r="7" spans="2:45" ht="15" customHeight="1" outlineLevel="1" x14ac:dyDescent="0.35">
      <c r="B7" s="148" t="s">
        <v>165</v>
      </c>
      <c r="C7" s="148"/>
      <c r="D7" s="148"/>
      <c r="E7" s="148"/>
      <c r="F7" s="148"/>
      <c r="G7" s="148"/>
      <c r="H7" s="148"/>
      <c r="I7" s="148"/>
      <c r="J7" s="148"/>
      <c r="K7" s="148"/>
      <c r="L7" s="317">
        <f t="shared" ref="L7:U7" si="13">L288</f>
        <v>3.23</v>
      </c>
      <c r="M7" s="317">
        <f t="shared" si="13"/>
        <v>19.46</v>
      </c>
      <c r="N7" s="317">
        <f t="shared" si="13"/>
        <v>24.75</v>
      </c>
      <c r="O7" s="317">
        <f t="shared" si="13"/>
        <v>24.29</v>
      </c>
      <c r="P7" s="317">
        <f t="shared" si="13"/>
        <v>25.14</v>
      </c>
      <c r="Q7" s="317">
        <f t="shared" si="13"/>
        <v>21.38</v>
      </c>
      <c r="R7" s="317">
        <f t="shared" si="13"/>
        <v>34.380000000000003</v>
      </c>
      <c r="S7" s="317">
        <f t="shared" si="13"/>
        <v>62.81</v>
      </c>
      <c r="T7" s="317">
        <f t="shared" si="13"/>
        <v>49.97</v>
      </c>
      <c r="U7" s="317">
        <f t="shared" si="13"/>
        <v>74.180000000000007</v>
      </c>
      <c r="V7" s="317">
        <f>V288</f>
        <v>36.5</v>
      </c>
      <c r="W7" s="317">
        <f>W288</f>
        <v>67.58</v>
      </c>
      <c r="X7" s="317">
        <f t="shared" ref="X7:Y7" si="14">X288</f>
        <v>88.81</v>
      </c>
      <c r="Y7" s="317">
        <f t="shared" si="14"/>
        <v>128.15648587670003</v>
      </c>
      <c r="Z7" s="317">
        <f t="shared" si="0"/>
        <v>94.94070325339996</v>
      </c>
      <c r="AA7" s="317"/>
      <c r="AC7" s="440">
        <f t="shared" ref="AC7:AH7" si="15">AC288</f>
        <v>17.585338797600006</v>
      </c>
      <c r="AD7" s="440">
        <f t="shared" si="15"/>
        <v>38.610732165199998</v>
      </c>
      <c r="AE7" s="440">
        <f t="shared" si="15"/>
        <v>63.20346951909999</v>
      </c>
      <c r="AF7" s="440">
        <f t="shared" si="15"/>
        <v>94.94070325339996</v>
      </c>
      <c r="AG7" s="440">
        <f t="shared" si="15"/>
        <v>24.718944386399997</v>
      </c>
      <c r="AH7" s="440">
        <f t="shared" si="15"/>
        <v>49.131810469399944</v>
      </c>
      <c r="AI7" s="440"/>
      <c r="AJ7" s="440"/>
      <c r="AL7" s="317">
        <f t="shared" si="1"/>
        <v>17.585338797600006</v>
      </c>
      <c r="AM7" s="317">
        <f t="shared" si="2"/>
        <v>21.025393367599992</v>
      </c>
      <c r="AN7" s="317">
        <f t="shared" si="3"/>
        <v>24.592737353899992</v>
      </c>
      <c r="AO7" s="317">
        <f t="shared" si="4"/>
        <v>31.73723373429997</v>
      </c>
      <c r="AP7" s="317">
        <f t="shared" si="5"/>
        <v>24.718944386399997</v>
      </c>
      <c r="AQ7" s="317">
        <f t="shared" si="9"/>
        <v>24.412866082999948</v>
      </c>
      <c r="AR7" s="317"/>
      <c r="AS7" s="317"/>
    </row>
    <row r="8" spans="2:45" ht="15" customHeight="1" outlineLevel="1" x14ac:dyDescent="0.35">
      <c r="B8" s="148" t="s">
        <v>166</v>
      </c>
      <c r="C8" s="148"/>
      <c r="D8" s="148"/>
      <c r="E8" s="148"/>
      <c r="F8" s="148"/>
      <c r="G8" s="148"/>
      <c r="H8" s="148"/>
      <c r="I8" s="148"/>
      <c r="J8" s="148"/>
      <c r="K8" s="148"/>
      <c r="L8" s="317">
        <f>L4-SUM(L5:L7)</f>
        <v>0.2199999999999136</v>
      </c>
      <c r="M8" s="317">
        <f t="shared" ref="M8:U8" si="16">M4-SUM(M5:M7)</f>
        <v>9.9999999997635314E-3</v>
      </c>
      <c r="N8" s="317">
        <f t="shared" si="16"/>
        <v>1.0000000000218279E-2</v>
      </c>
      <c r="O8" s="317">
        <f t="shared" si="16"/>
        <v>-0.74000000000000909</v>
      </c>
      <c r="P8" s="317">
        <f t="shared" si="16"/>
        <v>-0.97000000000002728</v>
      </c>
      <c r="Q8" s="317">
        <f t="shared" si="16"/>
        <v>-1.5800000000001546</v>
      </c>
      <c r="R8" s="317">
        <f t="shared" si="16"/>
        <v>-1.8100000000001728</v>
      </c>
      <c r="S8" s="317">
        <f t="shared" si="16"/>
        <v>-2.6299999999998818</v>
      </c>
      <c r="T8" s="317">
        <f t="shared" si="16"/>
        <v>-7.1099999999999</v>
      </c>
      <c r="U8" s="317">
        <f t="shared" si="16"/>
        <v>-7.7100000000000364</v>
      </c>
      <c r="V8" s="317">
        <f>V4-SUM(V5:V7)</f>
        <v>-1.1499999999998636</v>
      </c>
      <c r="W8" s="317">
        <f>W4-SUM(W5:W7)</f>
        <v>2.2200000000000273</v>
      </c>
      <c r="X8" s="317">
        <f t="shared" ref="X8:Y8" si="17">X4-SUM(X5:X7)</f>
        <v>51.589999999999691</v>
      </c>
      <c r="Y8" s="317">
        <f t="shared" si="17"/>
        <v>80.887823567993109</v>
      </c>
      <c r="Z8" s="317">
        <f t="shared" si="0"/>
        <v>109.80578112239891</v>
      </c>
      <c r="AA8" s="317"/>
      <c r="AC8" s="440">
        <f t="shared" ref="AC8:AH8" si="18">AC4-SUM(AC5:AC7)</f>
        <v>19.720621915898505</v>
      </c>
      <c r="AD8" s="440">
        <f t="shared" si="18"/>
        <v>48.868950477600038</v>
      </c>
      <c r="AE8" s="440">
        <f t="shared" si="18"/>
        <v>83.142263738999645</v>
      </c>
      <c r="AF8" s="440">
        <f t="shared" si="18"/>
        <v>109.80578112239891</v>
      </c>
      <c r="AG8" s="440">
        <f t="shared" si="18"/>
        <v>35.23583023680078</v>
      </c>
      <c r="AH8" s="440">
        <f t="shared" si="18"/>
        <v>82.234817017102387</v>
      </c>
      <c r="AI8" s="440"/>
      <c r="AJ8" s="440"/>
      <c r="AL8" s="317">
        <f t="shared" si="1"/>
        <v>19.720621915898505</v>
      </c>
      <c r="AM8" s="317">
        <f t="shared" si="2"/>
        <v>29.148328561701533</v>
      </c>
      <c r="AN8" s="317">
        <f t="shared" si="3"/>
        <v>34.273313261399608</v>
      </c>
      <c r="AO8" s="317">
        <f t="shared" si="4"/>
        <v>26.663517383399267</v>
      </c>
      <c r="AP8" s="317">
        <f t="shared" si="5"/>
        <v>35.23583023680078</v>
      </c>
      <c r="AQ8" s="317">
        <f t="shared" si="9"/>
        <v>46.998986780301607</v>
      </c>
      <c r="AR8" s="317"/>
      <c r="AS8" s="317"/>
    </row>
    <row r="9" spans="2:45" ht="15" customHeight="1" x14ac:dyDescent="0.35">
      <c r="B9" t="s">
        <v>199</v>
      </c>
      <c r="L9" s="318">
        <v>73.02</v>
      </c>
      <c r="M9" s="318">
        <v>84.54</v>
      </c>
      <c r="N9" s="318">
        <v>63.12</v>
      </c>
      <c r="O9" s="318">
        <v>41.36</v>
      </c>
      <c r="P9" s="318">
        <v>45.67</v>
      </c>
      <c r="Q9" s="318">
        <v>161.56</v>
      </c>
      <c r="R9" s="318">
        <v>53.75</v>
      </c>
      <c r="S9" s="318">
        <v>94.94</v>
      </c>
      <c r="T9" s="318">
        <v>191.95</v>
      </c>
      <c r="U9" s="318">
        <v>399.68</v>
      </c>
      <c r="V9" s="318">
        <v>498.41</v>
      </c>
      <c r="W9" s="318">
        <v>635.73</v>
      </c>
      <c r="X9" s="318">
        <v>526.03</v>
      </c>
      <c r="Y9" s="318">
        <v>583.20338532309916</v>
      </c>
      <c r="Z9" s="318">
        <f t="shared" si="0"/>
        <v>316.98253149810029</v>
      </c>
      <c r="AA9" s="318"/>
      <c r="AC9" s="315">
        <v>83.684051357399966</v>
      </c>
      <c r="AD9" s="315">
        <v>248.46635088130034</v>
      </c>
      <c r="AE9" s="309">
        <v>273.47270406580014</v>
      </c>
      <c r="AF9" s="309">
        <v>316.98253149810029</v>
      </c>
      <c r="AG9" s="309">
        <v>15.186135201100015</v>
      </c>
      <c r="AH9" s="309">
        <v>71.190352598599929</v>
      </c>
      <c r="AI9" s="309"/>
      <c r="AJ9" s="309"/>
      <c r="AL9" s="318">
        <f t="shared" si="1"/>
        <v>83.684051357399966</v>
      </c>
      <c r="AM9" s="318">
        <f t="shared" si="2"/>
        <v>164.78229952390038</v>
      </c>
      <c r="AN9" s="318">
        <f t="shared" si="3"/>
        <v>25.006353184499801</v>
      </c>
      <c r="AO9" s="318">
        <f t="shared" si="4"/>
        <v>43.509827432300142</v>
      </c>
      <c r="AP9" s="318">
        <f t="shared" si="5"/>
        <v>15.186135201100015</v>
      </c>
      <c r="AQ9" s="318">
        <f t="shared" si="9"/>
        <v>56.004217397499914</v>
      </c>
      <c r="AR9" s="318"/>
      <c r="AS9" s="318"/>
    </row>
    <row r="10" spans="2:45" ht="15" customHeight="1" x14ac:dyDescent="0.35">
      <c r="B10" s="6" t="s">
        <v>200</v>
      </c>
      <c r="C10" s="6"/>
      <c r="D10" s="6"/>
      <c r="E10" s="6"/>
      <c r="F10" s="6"/>
      <c r="G10" s="6"/>
      <c r="H10" s="6"/>
      <c r="I10" s="6"/>
      <c r="J10" s="6"/>
      <c r="K10" s="6"/>
      <c r="L10" s="308">
        <v>307.92</v>
      </c>
      <c r="M10" s="308">
        <v>352.63</v>
      </c>
      <c r="N10" s="308">
        <v>410.68</v>
      </c>
      <c r="O10" s="308">
        <v>437.2</v>
      </c>
      <c r="P10" s="308">
        <v>419.18</v>
      </c>
      <c r="Q10" s="308">
        <v>566.30999999999995</v>
      </c>
      <c r="R10" s="308">
        <v>533.55999999999995</v>
      </c>
      <c r="S10" s="308">
        <v>555.80999999999995</v>
      </c>
      <c r="T10" s="308">
        <v>588.73</v>
      </c>
      <c r="U10" s="308">
        <v>575.35</v>
      </c>
      <c r="V10" s="308">
        <v>568.29</v>
      </c>
      <c r="W10" s="308">
        <v>674.54</v>
      </c>
      <c r="X10" s="308">
        <v>919.57</v>
      </c>
      <c r="Y10" s="308">
        <v>1001.1165807521845</v>
      </c>
      <c r="Z10" s="308">
        <f t="shared" si="0"/>
        <v>980.70948033179889</v>
      </c>
      <c r="AA10" s="308"/>
      <c r="AC10" s="342">
        <v>272.84170713689991</v>
      </c>
      <c r="AD10" s="342">
        <v>508.52603057059991</v>
      </c>
      <c r="AE10" s="308">
        <v>728.24064913190193</v>
      </c>
      <c r="AF10" s="308">
        <v>980.70948033179889</v>
      </c>
      <c r="AG10" s="308">
        <v>323.62919311749948</v>
      </c>
      <c r="AH10" s="308">
        <v>551.51403438670286</v>
      </c>
      <c r="AI10" s="308"/>
      <c r="AJ10" s="308"/>
      <c r="AL10" s="308">
        <f t="shared" si="1"/>
        <v>272.84170713689991</v>
      </c>
      <c r="AM10" s="308">
        <f t="shared" si="2"/>
        <v>235.6843234337</v>
      </c>
      <c r="AN10" s="308">
        <f t="shared" si="3"/>
        <v>219.71461856130202</v>
      </c>
      <c r="AO10" s="308">
        <f t="shared" si="4"/>
        <v>252.46883119989695</v>
      </c>
      <c r="AP10" s="308">
        <f t="shared" si="5"/>
        <v>323.62919311749948</v>
      </c>
      <c r="AQ10" s="308">
        <f t="shared" si="9"/>
        <v>227.88484126920338</v>
      </c>
      <c r="AR10" s="308"/>
      <c r="AS10" s="308"/>
    </row>
    <row r="11" spans="2:45" ht="15" customHeight="1" x14ac:dyDescent="0.35">
      <c r="B11" s="42" t="s">
        <v>201</v>
      </c>
      <c r="C11" s="42"/>
      <c r="D11" s="42"/>
      <c r="E11" s="42"/>
      <c r="F11" s="42"/>
      <c r="G11" s="42"/>
      <c r="H11" s="42"/>
      <c r="I11" s="42"/>
      <c r="J11" s="42"/>
      <c r="K11" s="42"/>
      <c r="L11" s="318">
        <v>196.21</v>
      </c>
      <c r="M11" s="318">
        <v>225.07</v>
      </c>
      <c r="N11" s="318">
        <v>261.81</v>
      </c>
      <c r="O11" s="318">
        <v>255.17</v>
      </c>
      <c r="P11" s="318">
        <v>256.64</v>
      </c>
      <c r="Q11" s="318">
        <v>292.73</v>
      </c>
      <c r="R11" s="318">
        <v>304.74</v>
      </c>
      <c r="S11" s="318">
        <v>326.89</v>
      </c>
      <c r="T11" s="318">
        <v>345.32</v>
      </c>
      <c r="U11" s="318">
        <v>309.02999999999997</v>
      </c>
      <c r="V11" s="318">
        <v>304.44</v>
      </c>
      <c r="W11" s="318">
        <v>335.67</v>
      </c>
      <c r="X11" s="318">
        <v>438.97</v>
      </c>
      <c r="Y11" s="318">
        <v>474.52793994149744</v>
      </c>
      <c r="Z11" s="318">
        <f t="shared" si="0"/>
        <v>489.8646370012994</v>
      </c>
      <c r="AA11" s="318"/>
      <c r="AC11" s="315">
        <v>115.47522345149997</v>
      </c>
      <c r="AD11" s="315">
        <v>248.2036151397003</v>
      </c>
      <c r="AE11" s="309">
        <v>372.5621464752013</v>
      </c>
      <c r="AF11" s="309">
        <v>489.8646370012994</v>
      </c>
      <c r="AG11" s="309">
        <v>120.37248775539967</v>
      </c>
      <c r="AH11" s="309">
        <v>244.06492588620307</v>
      </c>
      <c r="AI11" s="309"/>
      <c r="AJ11" s="309"/>
      <c r="AL11" s="318">
        <f t="shared" si="1"/>
        <v>115.47522345149997</v>
      </c>
      <c r="AM11" s="318">
        <f t="shared" si="2"/>
        <v>132.72839168820033</v>
      </c>
      <c r="AN11" s="318">
        <f t="shared" si="3"/>
        <v>124.358531335501</v>
      </c>
      <c r="AO11" s="318">
        <f t="shared" si="4"/>
        <v>117.3024905260981</v>
      </c>
      <c r="AP11" s="318">
        <f t="shared" si="5"/>
        <v>120.37248775539967</v>
      </c>
      <c r="AQ11" s="318">
        <f t="shared" si="9"/>
        <v>123.6924381308034</v>
      </c>
      <c r="AR11" s="318"/>
      <c r="AS11" s="318"/>
    </row>
    <row r="12" spans="2:45" ht="15" customHeight="1" x14ac:dyDescent="0.35">
      <c r="B12" s="127" t="s">
        <v>202</v>
      </c>
      <c r="C12" s="127"/>
      <c r="D12" s="127"/>
      <c r="E12" s="127"/>
      <c r="F12" s="127"/>
      <c r="G12" s="127"/>
      <c r="H12" s="127"/>
      <c r="I12" s="127"/>
      <c r="J12" s="127"/>
      <c r="K12" s="127"/>
      <c r="L12" s="318">
        <v>54.85</v>
      </c>
      <c r="M12" s="318">
        <v>60.83</v>
      </c>
      <c r="N12" s="318">
        <v>62.66</v>
      </c>
      <c r="O12" s="318">
        <v>66.47</v>
      </c>
      <c r="P12" s="318">
        <v>66.09</v>
      </c>
      <c r="Q12" s="318">
        <v>84.27</v>
      </c>
      <c r="R12" s="318">
        <v>93.89</v>
      </c>
      <c r="S12" s="318">
        <v>100.76</v>
      </c>
      <c r="T12" s="318">
        <v>114.99</v>
      </c>
      <c r="U12" s="318">
        <v>130.69</v>
      </c>
      <c r="V12" s="318">
        <v>141.16</v>
      </c>
      <c r="W12" s="318">
        <v>174.26</v>
      </c>
      <c r="X12" s="318">
        <v>240.61</v>
      </c>
      <c r="Y12" s="318">
        <v>244.06603517530053</v>
      </c>
      <c r="Z12" s="318">
        <f t="shared" si="0"/>
        <v>261.37338874420004</v>
      </c>
      <c r="AA12" s="318"/>
      <c r="AC12" s="315">
        <v>66.967957457199986</v>
      </c>
      <c r="AD12" s="315">
        <v>132.31444830439995</v>
      </c>
      <c r="AE12" s="309">
        <v>196.63600087180001</v>
      </c>
      <c r="AF12" s="309">
        <v>261.37338874420004</v>
      </c>
      <c r="AG12" s="309">
        <v>71.020925547299939</v>
      </c>
      <c r="AH12" s="309">
        <v>139.54655104619991</v>
      </c>
      <c r="AI12" s="309"/>
      <c r="AJ12" s="309"/>
      <c r="AL12" s="318">
        <f t="shared" si="1"/>
        <v>66.967957457199986</v>
      </c>
      <c r="AM12" s="318">
        <f t="shared" si="2"/>
        <v>65.346490847199959</v>
      </c>
      <c r="AN12" s="318">
        <f t="shared" si="3"/>
        <v>64.321552567400062</v>
      </c>
      <c r="AO12" s="308">
        <f t="shared" si="4"/>
        <v>64.737387872400035</v>
      </c>
      <c r="AP12" s="318">
        <f t="shared" si="5"/>
        <v>71.020925547299939</v>
      </c>
      <c r="AQ12" s="318">
        <f t="shared" si="9"/>
        <v>68.52562549889997</v>
      </c>
      <c r="AR12" s="318"/>
      <c r="AS12" s="318"/>
    </row>
    <row r="13" spans="2:45" ht="15" customHeight="1" x14ac:dyDescent="0.35">
      <c r="B13" s="42" t="s">
        <v>203</v>
      </c>
      <c r="C13" s="42"/>
      <c r="D13" s="42"/>
      <c r="E13" s="42"/>
      <c r="F13" s="42"/>
      <c r="G13" s="42"/>
      <c r="H13" s="42"/>
      <c r="I13" s="42"/>
      <c r="J13" s="42"/>
      <c r="K13" s="42"/>
      <c r="L13" s="318">
        <v>56.87</v>
      </c>
      <c r="M13" s="318">
        <v>66.73</v>
      </c>
      <c r="N13" s="318">
        <v>86.21</v>
      </c>
      <c r="O13" s="318">
        <v>115.56</v>
      </c>
      <c r="P13" s="318">
        <v>96.44</v>
      </c>
      <c r="Q13" s="318">
        <v>189.32</v>
      </c>
      <c r="R13" s="318">
        <v>134.91999999999999</v>
      </c>
      <c r="S13" s="318">
        <v>128.16</v>
      </c>
      <c r="T13" s="318">
        <v>128.43</v>
      </c>
      <c r="U13" s="318">
        <v>135.62</v>
      </c>
      <c r="V13" s="318">
        <v>122.7</v>
      </c>
      <c r="W13" s="318">
        <v>164.6</v>
      </c>
      <c r="X13" s="318">
        <v>239.99</v>
      </c>
      <c r="Y13" s="318">
        <v>282.52260563538658</v>
      </c>
      <c r="Z13" s="318">
        <f t="shared" si="0"/>
        <v>229.47145458629944</v>
      </c>
      <c r="AA13" s="318"/>
      <c r="AC13" s="315">
        <v>90.398526228199984</v>
      </c>
      <c r="AD13" s="315">
        <v>128.00796712649969</v>
      </c>
      <c r="AE13" s="309">
        <v>159.04250178490062</v>
      </c>
      <c r="AF13" s="309">
        <v>229.47145458629944</v>
      </c>
      <c r="AG13" s="309">
        <v>132.23577981479986</v>
      </c>
      <c r="AH13" s="309">
        <v>167.90255745429991</v>
      </c>
      <c r="AI13" s="309"/>
      <c r="AJ13" s="309"/>
      <c r="AL13" s="318">
        <f t="shared" si="1"/>
        <v>90.398526228199984</v>
      </c>
      <c r="AM13" s="318">
        <f t="shared" si="2"/>
        <v>37.609440898299709</v>
      </c>
      <c r="AN13" s="318">
        <f t="shared" si="3"/>
        <v>31.034534658400929</v>
      </c>
      <c r="AO13" s="318">
        <f t="shared" si="4"/>
        <v>70.428952801398822</v>
      </c>
      <c r="AP13" s="318">
        <f t="shared" si="5"/>
        <v>132.23577981479986</v>
      </c>
      <c r="AQ13" s="318">
        <f t="shared" si="9"/>
        <v>35.666777639500054</v>
      </c>
      <c r="AR13" s="318"/>
      <c r="AS13" s="318"/>
    </row>
    <row r="14" spans="2:45" ht="15" customHeight="1" x14ac:dyDescent="0.35">
      <c r="B14" s="42" t="s">
        <v>204</v>
      </c>
      <c r="C14" s="42"/>
      <c r="D14" s="42"/>
      <c r="E14" s="42"/>
      <c r="F14" s="42"/>
      <c r="G14" s="42"/>
      <c r="H14" s="42"/>
      <c r="I14" s="42"/>
      <c r="J14" s="42"/>
      <c r="K14" s="42"/>
      <c r="L14" s="318">
        <v>5.04</v>
      </c>
      <c r="M14" s="318">
        <v>4.8</v>
      </c>
      <c r="N14" s="318">
        <v>6.83</v>
      </c>
      <c r="O14" s="318">
        <v>14.73</v>
      </c>
      <c r="P14" s="318">
        <v>21.76</v>
      </c>
      <c r="Q14" s="318">
        <v>-1.52</v>
      </c>
      <c r="R14" s="318">
        <v>-0.18</v>
      </c>
      <c r="S14" s="318">
        <v>2.71</v>
      </c>
      <c r="T14" s="318">
        <v>1.65</v>
      </c>
      <c r="U14" s="318">
        <v>3.39</v>
      </c>
      <c r="V14" s="318">
        <v>-6.15</v>
      </c>
      <c r="W14" s="318">
        <v>41.18</v>
      </c>
      <c r="X14" s="318">
        <v>179.27</v>
      </c>
      <c r="Y14" s="318">
        <v>13.737700874501705</v>
      </c>
      <c r="Z14" s="318">
        <f t="shared" si="0"/>
        <v>-119.5241846955</v>
      </c>
      <c r="AA14" s="318"/>
      <c r="AC14" s="315">
        <v>11.342129050899988</v>
      </c>
      <c r="AD14" s="315">
        <v>11.668305554000037</v>
      </c>
      <c r="AE14" s="309">
        <v>18.272094929399916</v>
      </c>
      <c r="AF14" s="309">
        <v>-119.5241846955</v>
      </c>
      <c r="AG14" s="309">
        <v>21.465363359700024</v>
      </c>
      <c r="AH14" s="309">
        <v>3.8996866407000397</v>
      </c>
      <c r="AI14" s="309"/>
      <c r="AJ14" s="309"/>
      <c r="AL14" s="318">
        <f t="shared" si="1"/>
        <v>11.342129050899988</v>
      </c>
      <c r="AM14" s="318">
        <f t="shared" si="2"/>
        <v>0.32617650310004898</v>
      </c>
      <c r="AN14" s="318">
        <f t="shared" si="3"/>
        <v>6.6037893753998791</v>
      </c>
      <c r="AO14" s="308">
        <f t="shared" si="4"/>
        <v>-137.79627962489991</v>
      </c>
      <c r="AP14" s="318">
        <f t="shared" si="5"/>
        <v>21.465363359700024</v>
      </c>
      <c r="AQ14" s="318">
        <f t="shared" si="9"/>
        <v>-17.565676718999985</v>
      </c>
      <c r="AR14" s="318"/>
      <c r="AS14" s="318"/>
    </row>
    <row r="15" spans="2:45" ht="15" customHeight="1" x14ac:dyDescent="0.35">
      <c r="B15" s="128" t="s">
        <v>148</v>
      </c>
      <c r="C15" s="128"/>
      <c r="D15" s="128"/>
      <c r="E15" s="128"/>
      <c r="F15" s="128"/>
      <c r="G15" s="128"/>
      <c r="H15" s="128"/>
      <c r="I15" s="128"/>
      <c r="J15" s="128"/>
      <c r="K15" s="128"/>
      <c r="L15" s="308">
        <v>712.75</v>
      </c>
      <c r="M15" s="308">
        <v>800.74</v>
      </c>
      <c r="N15" s="308">
        <v>937.58</v>
      </c>
      <c r="O15" s="308">
        <v>920.51</v>
      </c>
      <c r="P15" s="308">
        <v>903.2</v>
      </c>
      <c r="Q15" s="308">
        <v>1142.29</v>
      </c>
      <c r="R15" s="308">
        <v>1170.95</v>
      </c>
      <c r="S15" s="308">
        <v>1366.32</v>
      </c>
      <c r="T15" s="308">
        <v>1299.9100000000001</v>
      </c>
      <c r="U15" s="308">
        <v>1651.42</v>
      </c>
      <c r="V15" s="308">
        <v>1654.73</v>
      </c>
      <c r="W15" s="308">
        <v>1760.04</v>
      </c>
      <c r="X15" s="308">
        <v>2157.21</v>
      </c>
      <c r="Y15" s="308">
        <v>1834.6680351283469</v>
      </c>
      <c r="Z15" s="308">
        <f t="shared" si="0"/>
        <v>1536.5785512645984</v>
      </c>
      <c r="AA15" s="308"/>
      <c r="AC15" s="342">
        <v>453.76879259609865</v>
      </c>
      <c r="AD15" s="342">
        <v>960.25711214069895</v>
      </c>
      <c r="AE15" s="308">
        <v>1294.295336042997</v>
      </c>
      <c r="AF15" s="308">
        <v>1536.5785512645984</v>
      </c>
      <c r="AG15" s="308">
        <v>476.26175045680122</v>
      </c>
      <c r="AH15" s="308">
        <v>947.79234485279846</v>
      </c>
      <c r="AI15" s="308"/>
      <c r="AJ15" s="308"/>
      <c r="AL15" s="308">
        <f t="shared" si="1"/>
        <v>453.76879259609865</v>
      </c>
      <c r="AM15" s="308">
        <f t="shared" si="2"/>
        <v>506.4883195446003</v>
      </c>
      <c r="AN15" s="308">
        <f t="shared" si="3"/>
        <v>334.038223902298</v>
      </c>
      <c r="AO15" s="308">
        <f t="shared" si="4"/>
        <v>242.28321522160149</v>
      </c>
      <c r="AP15" s="308">
        <f t="shared" si="5"/>
        <v>476.26175045680122</v>
      </c>
      <c r="AQ15" s="308">
        <f t="shared" si="9"/>
        <v>471.53059439599724</v>
      </c>
      <c r="AR15" s="308"/>
      <c r="AS15" s="308"/>
    </row>
    <row r="16" spans="2:45" ht="15" customHeight="1" x14ac:dyDescent="0.35">
      <c r="B16" s="42" t="s">
        <v>316</v>
      </c>
      <c r="C16" s="42"/>
      <c r="D16" s="42"/>
      <c r="E16" s="42"/>
      <c r="F16" s="42"/>
      <c r="G16" s="42"/>
      <c r="H16" s="42"/>
      <c r="I16" s="42"/>
      <c r="J16" s="42"/>
      <c r="K16" s="42"/>
      <c r="L16" s="319">
        <v>0.75</v>
      </c>
      <c r="M16" s="319">
        <v>0.75</v>
      </c>
      <c r="N16" s="319">
        <v>0.73</v>
      </c>
      <c r="O16" s="319">
        <v>0.7</v>
      </c>
      <c r="P16" s="319">
        <v>0.71</v>
      </c>
      <c r="Q16" s="319">
        <v>0.74</v>
      </c>
      <c r="R16" s="319">
        <v>0.71</v>
      </c>
      <c r="S16" s="319">
        <v>0.75</v>
      </c>
      <c r="T16" s="319">
        <v>0.77</v>
      </c>
      <c r="U16" s="319">
        <v>0.9</v>
      </c>
      <c r="V16" s="319">
        <v>0.96</v>
      </c>
      <c r="W16" s="319">
        <v>1</v>
      </c>
      <c r="X16" s="319">
        <v>0.91</v>
      </c>
      <c r="Y16" s="319">
        <v>0.81947130775513066</v>
      </c>
      <c r="Z16" s="319">
        <f t="shared" si="0"/>
        <v>0.66236696656512473</v>
      </c>
      <c r="AA16" s="319"/>
      <c r="AC16" s="298">
        <v>0.71846114400255634</v>
      </c>
      <c r="AD16" s="298">
        <v>0.79448832563334737</v>
      </c>
      <c r="AE16" s="329">
        <v>0.7478055968726296</v>
      </c>
      <c r="AF16" s="329">
        <v>0.66236696656512473</v>
      </c>
      <c r="AG16" s="329">
        <v>0.62400044123555032</v>
      </c>
      <c r="AH16" s="329">
        <v>0.66548340882865009</v>
      </c>
      <c r="AI16" s="329"/>
      <c r="AJ16" s="329"/>
      <c r="AL16" s="319">
        <v>0.71851546914088471</v>
      </c>
      <c r="AM16" s="319">
        <v>0.87770980990174496</v>
      </c>
      <c r="AN16" s="319">
        <v>0.63975179070747312</v>
      </c>
      <c r="AO16" s="319">
        <v>0.41</v>
      </c>
      <c r="AP16" s="319">
        <v>0.59</v>
      </c>
      <c r="AQ16" s="319">
        <v>0.71338438298283358</v>
      </c>
      <c r="AR16" s="319"/>
      <c r="AS16" s="319"/>
    </row>
    <row r="17" spans="1:45" ht="15" customHeight="1" outlineLevel="1" x14ac:dyDescent="0.35">
      <c r="B17" s="148" t="s">
        <v>164</v>
      </c>
      <c r="C17" s="148"/>
      <c r="D17" s="148"/>
      <c r="E17" s="148"/>
      <c r="F17" s="148"/>
      <c r="G17" s="148"/>
      <c r="H17" s="148"/>
      <c r="I17" s="148"/>
      <c r="J17" s="148"/>
      <c r="K17" s="148"/>
      <c r="L17" s="317">
        <f t="shared" ref="L17:T17" si="19">L198</f>
        <v>461.67</v>
      </c>
      <c r="M17" s="317">
        <f t="shared" si="19"/>
        <v>539.28</v>
      </c>
      <c r="N17" s="317">
        <f t="shared" si="19"/>
        <v>633.44000000000005</v>
      </c>
      <c r="O17" s="317">
        <f t="shared" si="19"/>
        <v>590.25</v>
      </c>
      <c r="P17" s="317">
        <f t="shared" si="19"/>
        <v>544.48</v>
      </c>
      <c r="Q17" s="317">
        <f t="shared" si="19"/>
        <v>690.16</v>
      </c>
      <c r="R17" s="317">
        <f t="shared" si="19"/>
        <v>666.47</v>
      </c>
      <c r="S17" s="317">
        <f t="shared" si="19"/>
        <v>728.59</v>
      </c>
      <c r="T17" s="317">
        <f t="shared" si="19"/>
        <v>652.79</v>
      </c>
      <c r="U17" s="317">
        <f>U198</f>
        <v>913.57</v>
      </c>
      <c r="V17" s="317">
        <f>V198</f>
        <v>856.47</v>
      </c>
      <c r="W17" s="317">
        <f>W198</f>
        <v>949.78</v>
      </c>
      <c r="X17" s="317">
        <f t="shared" ref="X17:Y17" si="20">X198</f>
        <v>1248.27</v>
      </c>
      <c r="Y17" s="317">
        <f t="shared" si="20"/>
        <v>1086.6112688606925</v>
      </c>
      <c r="Z17" s="317">
        <f t="shared" si="0"/>
        <v>746.17847385779987</v>
      </c>
      <c r="AA17" s="317"/>
      <c r="AC17" s="440">
        <f t="shared" ref="AC17:AH17" si="21">AC198</f>
        <v>227.73583553269992</v>
      </c>
      <c r="AD17" s="440">
        <f t="shared" si="21"/>
        <v>474.62593293939938</v>
      </c>
      <c r="AE17" s="440">
        <f t="shared" si="21"/>
        <v>611.34790608250023</v>
      </c>
      <c r="AF17" s="440">
        <f t="shared" si="21"/>
        <v>746.17847385779987</v>
      </c>
      <c r="AG17" s="440">
        <f t="shared" si="21"/>
        <v>168.49824414799997</v>
      </c>
      <c r="AH17" s="440">
        <f t="shared" si="21"/>
        <v>311.94620513259935</v>
      </c>
      <c r="AI17" s="440"/>
      <c r="AJ17" s="440"/>
      <c r="AL17" s="317">
        <f t="shared" si="1"/>
        <v>227.73583553269992</v>
      </c>
      <c r="AM17" s="317">
        <f t="shared" si="2"/>
        <v>246.89009740669945</v>
      </c>
      <c r="AN17" s="317">
        <f t="shared" si="3"/>
        <v>136.72197314310085</v>
      </c>
      <c r="AO17" s="317">
        <f t="shared" si="4"/>
        <v>134.83056777529964</v>
      </c>
      <c r="AP17" s="317">
        <f t="shared" si="5"/>
        <v>168.49824414799997</v>
      </c>
      <c r="AQ17" s="317">
        <f>AH17-AG17</f>
        <v>143.44796098459938</v>
      </c>
      <c r="AR17" s="317"/>
      <c r="AS17" s="317"/>
    </row>
    <row r="18" spans="1:45" ht="15" customHeight="1" outlineLevel="1" x14ac:dyDescent="0.35">
      <c r="B18" s="148" t="s">
        <v>6</v>
      </c>
      <c r="C18" s="148"/>
      <c r="D18" s="148"/>
      <c r="E18" s="148"/>
      <c r="F18" s="148"/>
      <c r="G18" s="148"/>
      <c r="H18" s="148"/>
      <c r="I18" s="148"/>
      <c r="J18" s="148"/>
      <c r="K18" s="148"/>
      <c r="L18" s="317">
        <f t="shared" ref="L18:U18" si="22">L152</f>
        <v>288.33</v>
      </c>
      <c r="M18" s="317">
        <f t="shared" si="22"/>
        <v>270.17</v>
      </c>
      <c r="N18" s="317">
        <f t="shared" si="22"/>
        <v>317.66000000000003</v>
      </c>
      <c r="O18" s="317">
        <f t="shared" si="22"/>
        <v>329.5</v>
      </c>
      <c r="P18" s="317">
        <f t="shared" si="22"/>
        <v>359.28</v>
      </c>
      <c r="Q18" s="317">
        <f t="shared" si="22"/>
        <v>461.9</v>
      </c>
      <c r="R18" s="317">
        <f t="shared" si="22"/>
        <v>501.53</v>
      </c>
      <c r="S18" s="317">
        <f t="shared" si="22"/>
        <v>598.58000000000004</v>
      </c>
      <c r="T18" s="317">
        <f t="shared" si="22"/>
        <v>634.41999999999996</v>
      </c>
      <c r="U18" s="317">
        <f t="shared" si="22"/>
        <v>614.53</v>
      </c>
      <c r="V18" s="317">
        <f>V152</f>
        <v>776.55</v>
      </c>
      <c r="W18" s="317">
        <f>W152</f>
        <v>746.68</v>
      </c>
      <c r="X18" s="317">
        <f t="shared" ref="X18:Y18" si="23">X152</f>
        <v>655.08000000000004</v>
      </c>
      <c r="Y18" s="317">
        <f t="shared" si="23"/>
        <v>583.70266976659889</v>
      </c>
      <c r="Z18" s="317">
        <f t="shared" si="0"/>
        <v>857.59150980290212</v>
      </c>
      <c r="AA18" s="317"/>
      <c r="AC18" s="440">
        <f t="shared" ref="AC18:AH18" si="24">AC152</f>
        <v>222.60244022539987</v>
      </c>
      <c r="AD18" s="440">
        <f t="shared" si="24"/>
        <v>471.22448362749992</v>
      </c>
      <c r="AE18" s="440">
        <f t="shared" si="24"/>
        <v>639.35</v>
      </c>
      <c r="AF18" s="440">
        <f t="shared" si="24"/>
        <v>857.59150980290212</v>
      </c>
      <c r="AG18" s="440">
        <f t="shared" si="24"/>
        <v>284.24419354300005</v>
      </c>
      <c r="AH18" s="440">
        <f t="shared" si="24"/>
        <v>596.78330853010073</v>
      </c>
      <c r="AI18" s="440"/>
      <c r="AJ18" s="440"/>
      <c r="AL18" s="317">
        <f t="shared" si="1"/>
        <v>222.60244022539987</v>
      </c>
      <c r="AM18" s="317">
        <f t="shared" si="2"/>
        <v>248.62204340210005</v>
      </c>
      <c r="AN18" s="317">
        <f t="shared" si="3"/>
        <v>168.1255163725001</v>
      </c>
      <c r="AO18" s="317">
        <f t="shared" si="4"/>
        <v>218.2415098029021</v>
      </c>
      <c r="AP18" s="317">
        <f t="shared" si="5"/>
        <v>284.24419354300005</v>
      </c>
      <c r="AQ18" s="317">
        <f t="shared" si="9"/>
        <v>312.53911498710067</v>
      </c>
      <c r="AR18" s="317"/>
      <c r="AS18" s="317"/>
    </row>
    <row r="19" spans="1:45" ht="15" customHeight="1" outlineLevel="1" x14ac:dyDescent="0.35">
      <c r="B19" s="148" t="s">
        <v>165</v>
      </c>
      <c r="C19" s="148"/>
      <c r="D19" s="148"/>
      <c r="E19" s="148"/>
      <c r="F19" s="148"/>
      <c r="G19" s="148"/>
      <c r="H19" s="148"/>
      <c r="I19" s="148"/>
      <c r="J19" s="148"/>
      <c r="K19" s="148"/>
      <c r="L19" s="317">
        <f t="shared" ref="L19:U19" si="25">L295</f>
        <v>-0.44</v>
      </c>
      <c r="M19" s="317">
        <f t="shared" si="25"/>
        <v>13.1</v>
      </c>
      <c r="N19" s="317">
        <f t="shared" si="25"/>
        <v>16.559999999999999</v>
      </c>
      <c r="O19" s="317">
        <f t="shared" si="25"/>
        <v>14.45</v>
      </c>
      <c r="P19" s="317">
        <f t="shared" si="25"/>
        <v>15.29</v>
      </c>
      <c r="Q19" s="317">
        <f t="shared" si="25"/>
        <v>12.3</v>
      </c>
      <c r="R19" s="317">
        <f t="shared" si="25"/>
        <v>25.07</v>
      </c>
      <c r="S19" s="317">
        <f t="shared" si="25"/>
        <v>56.3</v>
      </c>
      <c r="T19" s="317">
        <f t="shared" si="25"/>
        <v>32.54</v>
      </c>
      <c r="U19" s="317">
        <f t="shared" si="25"/>
        <v>138.93</v>
      </c>
      <c r="V19" s="317">
        <f>V295</f>
        <v>25.99</v>
      </c>
      <c r="W19" s="317">
        <f>W295</f>
        <v>48.72</v>
      </c>
      <c r="X19" s="317">
        <f t="shared" ref="X19:Y19" si="26">X295</f>
        <v>177.42</v>
      </c>
      <c r="Y19" s="317">
        <f t="shared" si="26"/>
        <v>155.57541180649969</v>
      </c>
      <c r="Z19" s="317">
        <f t="shared" si="0"/>
        <v>50.106410112599967</v>
      </c>
      <c r="AA19" s="317"/>
      <c r="AC19" s="440">
        <f t="shared" ref="AC19:AH19" si="27">AC295</f>
        <v>8.1108967535000183</v>
      </c>
      <c r="AD19" s="440">
        <f t="shared" si="27"/>
        <v>14.731751172700005</v>
      </c>
      <c r="AE19" s="440">
        <f t="shared" si="27"/>
        <v>29.201875327800014</v>
      </c>
      <c r="AF19" s="440">
        <f t="shared" si="27"/>
        <v>50.106410112599967</v>
      </c>
      <c r="AG19" s="440">
        <f t="shared" si="27"/>
        <v>12.958628695199996</v>
      </c>
      <c r="AH19" s="440">
        <f t="shared" si="27"/>
        <v>25.299505722799971</v>
      </c>
      <c r="AI19" s="440"/>
      <c r="AJ19" s="440"/>
      <c r="AL19" s="317">
        <f t="shared" si="1"/>
        <v>8.1108967535000183</v>
      </c>
      <c r="AM19" s="317">
        <f t="shared" si="2"/>
        <v>6.6208544191999863</v>
      </c>
      <c r="AN19" s="317">
        <f t="shared" si="3"/>
        <v>14.470124155100009</v>
      </c>
      <c r="AO19" s="317">
        <f t="shared" si="4"/>
        <v>20.904534784799953</v>
      </c>
      <c r="AP19" s="317">
        <f t="shared" si="5"/>
        <v>12.958628695199996</v>
      </c>
      <c r="AQ19" s="317">
        <f t="shared" si="9"/>
        <v>12.340877027599975</v>
      </c>
      <c r="AR19" s="317"/>
      <c r="AS19" s="317"/>
    </row>
    <row r="20" spans="1:45" ht="15" customHeight="1" outlineLevel="1" x14ac:dyDescent="0.35">
      <c r="B20" s="148" t="s">
        <v>166</v>
      </c>
      <c r="C20" s="148"/>
      <c r="D20" s="148"/>
      <c r="E20" s="148"/>
      <c r="F20" s="148"/>
      <c r="G20" s="148"/>
      <c r="H20" s="148"/>
      <c r="I20" s="148"/>
      <c r="J20" s="148"/>
      <c r="K20" s="148"/>
      <c r="L20" s="317">
        <f>L15-SUM(L17:L19)</f>
        <v>-36.809999999999945</v>
      </c>
      <c r="M20" s="317">
        <f t="shared" ref="M20:U20" si="28">M15-SUM(M17:M19)</f>
        <v>-21.810000000000059</v>
      </c>
      <c r="N20" s="317">
        <f t="shared" si="28"/>
        <v>-30.080000000000041</v>
      </c>
      <c r="O20" s="317">
        <f t="shared" si="28"/>
        <v>-13.690000000000055</v>
      </c>
      <c r="P20" s="317">
        <f t="shared" si="28"/>
        <v>-15.849999999999909</v>
      </c>
      <c r="Q20" s="317">
        <f t="shared" si="28"/>
        <v>-22.069999999999936</v>
      </c>
      <c r="R20" s="317">
        <f t="shared" si="28"/>
        <v>-22.119999999999891</v>
      </c>
      <c r="S20" s="317">
        <f t="shared" si="28"/>
        <v>-17.150000000000091</v>
      </c>
      <c r="T20" s="317">
        <f t="shared" si="28"/>
        <v>-19.839999999999918</v>
      </c>
      <c r="U20" s="317">
        <f t="shared" si="28"/>
        <v>-15.6099999999999</v>
      </c>
      <c r="V20" s="317">
        <f>V15-SUM(V17:V19)</f>
        <v>-4.2799999999999727</v>
      </c>
      <c r="W20" s="317">
        <f>W15-SUM(W17:W19)</f>
        <v>14.8599999999999</v>
      </c>
      <c r="X20" s="317">
        <f t="shared" ref="X20:Y20" si="29">X15-SUM(X17:X19)</f>
        <v>76.440000000000055</v>
      </c>
      <c r="Y20" s="317">
        <f t="shared" si="29"/>
        <v>8.77868469455575</v>
      </c>
      <c r="Z20" s="317">
        <f t="shared" si="0"/>
        <v>-117.29784250870352</v>
      </c>
      <c r="AA20" s="317"/>
      <c r="AC20" s="440">
        <f t="shared" ref="AC20:AH20" si="30">AC15-SUM(AC17:AC19)</f>
        <v>-4.6803799155011916</v>
      </c>
      <c r="AD20" s="440">
        <f t="shared" si="30"/>
        <v>-0.32505559890034874</v>
      </c>
      <c r="AE20" s="440">
        <f t="shared" si="30"/>
        <v>14.395554632696758</v>
      </c>
      <c r="AF20" s="440">
        <f t="shared" si="30"/>
        <v>-117.29784250870352</v>
      </c>
      <c r="AG20" s="440">
        <f t="shared" si="30"/>
        <v>10.560684070601212</v>
      </c>
      <c r="AH20" s="440">
        <f t="shared" si="30"/>
        <v>13.763325467298387</v>
      </c>
      <c r="AI20" s="440"/>
      <c r="AJ20" s="440"/>
      <c r="AL20" s="317">
        <f t="shared" si="1"/>
        <v>-4.6803799155011916</v>
      </c>
      <c r="AM20" s="317">
        <f t="shared" si="2"/>
        <v>4.3553243166008428</v>
      </c>
      <c r="AN20" s="317">
        <f t="shared" si="3"/>
        <v>14.720610231597107</v>
      </c>
      <c r="AO20" s="317">
        <f t="shared" si="4"/>
        <v>-131.69339714140028</v>
      </c>
      <c r="AP20" s="317">
        <f t="shared" si="5"/>
        <v>10.560684070601212</v>
      </c>
      <c r="AQ20" s="317">
        <f t="shared" si="9"/>
        <v>3.2026413966971745</v>
      </c>
      <c r="AR20" s="317"/>
      <c r="AS20" s="317"/>
    </row>
    <row r="21" spans="1:45" ht="15" customHeight="1" x14ac:dyDescent="0.35">
      <c r="B21" s="42" t="s">
        <v>206</v>
      </c>
      <c r="C21" s="42"/>
      <c r="D21" s="42"/>
      <c r="E21" s="42"/>
      <c r="F21" s="42"/>
      <c r="G21" s="42"/>
      <c r="H21" s="42"/>
      <c r="I21" s="42"/>
      <c r="J21" s="42"/>
      <c r="K21" s="42"/>
      <c r="L21" s="318">
        <v>-0.16</v>
      </c>
      <c r="M21" s="318">
        <v>-0.27</v>
      </c>
      <c r="N21" s="318">
        <v>0</v>
      </c>
      <c r="O21" s="318">
        <v>1.29</v>
      </c>
      <c r="P21" s="318">
        <v>0.02</v>
      </c>
      <c r="Q21" s="318">
        <v>-0.17</v>
      </c>
      <c r="R21" s="318">
        <v>4.7</v>
      </c>
      <c r="S21" s="318">
        <v>-0.19</v>
      </c>
      <c r="T21" s="318">
        <v>0.33</v>
      </c>
      <c r="U21" s="318">
        <v>1.24</v>
      </c>
      <c r="V21" s="318">
        <v>0.7</v>
      </c>
      <c r="W21" s="318">
        <v>1.56</v>
      </c>
      <c r="X21" s="318">
        <v>-5.61</v>
      </c>
      <c r="Y21" s="318">
        <v>-16.467327647599994</v>
      </c>
      <c r="Z21" s="318">
        <f>(AF21)</f>
        <v>-140.36526277979999</v>
      </c>
      <c r="AA21" s="318"/>
      <c r="AC21" s="315">
        <v>1.0119990000000001E-2</v>
      </c>
      <c r="AD21" s="315">
        <v>2.2413166499999999</v>
      </c>
      <c r="AE21" s="309">
        <v>2.0794881901999993</v>
      </c>
      <c r="AF21" s="309">
        <v>-140.36526277979999</v>
      </c>
      <c r="AG21" s="309">
        <v>-0.20201452999999997</v>
      </c>
      <c r="AH21" s="309">
        <v>-0.38353790000000715</v>
      </c>
      <c r="AI21" s="309"/>
      <c r="AJ21" s="309"/>
      <c r="AL21" s="318">
        <f t="shared" si="1"/>
        <v>1.0119990000000001E-2</v>
      </c>
      <c r="AM21" s="318">
        <f t="shared" si="2"/>
        <v>2.2311966599999997</v>
      </c>
      <c r="AN21" s="318">
        <f t="shared" si="3"/>
        <v>-0.1618284598000006</v>
      </c>
      <c r="AO21" s="318">
        <f t="shared" si="4"/>
        <v>-142.44475097</v>
      </c>
      <c r="AP21" s="318">
        <f t="shared" si="5"/>
        <v>-0.20201452999999997</v>
      </c>
      <c r="AQ21" s="318">
        <f t="shared" si="9"/>
        <v>-0.18152337000000718</v>
      </c>
      <c r="AR21" s="318"/>
      <c r="AS21" s="318"/>
    </row>
    <row r="22" spans="1:45" ht="15" customHeight="1" x14ac:dyDescent="0.35">
      <c r="B22" s="42" t="s">
        <v>207</v>
      </c>
      <c r="C22" s="42"/>
      <c r="D22" s="42"/>
      <c r="E22" s="42"/>
      <c r="F22" s="42"/>
      <c r="G22" s="42"/>
      <c r="H22" s="42"/>
      <c r="I22" s="42"/>
      <c r="J22" s="42"/>
      <c r="K22" s="42"/>
      <c r="L22" s="318">
        <v>434.4</v>
      </c>
      <c r="M22" s="318">
        <v>468.49</v>
      </c>
      <c r="N22" s="318">
        <v>502.71</v>
      </c>
      <c r="O22" s="318">
        <v>464.67</v>
      </c>
      <c r="P22" s="318">
        <v>499.78</v>
      </c>
      <c r="Q22" s="318">
        <v>587.47</v>
      </c>
      <c r="R22" s="318">
        <v>624.5</v>
      </c>
      <c r="S22" s="318">
        <v>582.87</v>
      </c>
      <c r="T22" s="318">
        <v>562.04</v>
      </c>
      <c r="U22" s="318">
        <v>608.95000000000005</v>
      </c>
      <c r="V22" s="318">
        <v>616.61</v>
      </c>
      <c r="W22" s="318">
        <v>623.32000000000005</v>
      </c>
      <c r="X22" s="318">
        <v>771.06</v>
      </c>
      <c r="Y22" s="318">
        <v>964.59857069360169</v>
      </c>
      <c r="Z22" s="318">
        <f>(AF22)</f>
        <v>1428.7491631995006</v>
      </c>
      <c r="AA22" s="318"/>
      <c r="AC22" s="315">
        <v>199.42460755890048</v>
      </c>
      <c r="AD22" s="315">
        <v>400.86241258580043</v>
      </c>
      <c r="AE22" s="309">
        <v>608.07898352210054</v>
      </c>
      <c r="AF22" s="309">
        <v>1428.7491631995006</v>
      </c>
      <c r="AG22" s="309">
        <v>246.41099030189977</v>
      </c>
      <c r="AH22" s="309">
        <v>498.30551537559978</v>
      </c>
      <c r="AI22" s="309"/>
      <c r="AJ22" s="309"/>
      <c r="AL22" s="318">
        <f t="shared" si="1"/>
        <v>199.42460755890048</v>
      </c>
      <c r="AM22" s="318">
        <f t="shared" si="2"/>
        <v>201.43780502689995</v>
      </c>
      <c r="AN22" s="318">
        <f t="shared" si="3"/>
        <v>207.21657093630012</v>
      </c>
      <c r="AO22" s="318">
        <f t="shared" si="4"/>
        <v>820.67017967740003</v>
      </c>
      <c r="AP22" s="318">
        <f t="shared" si="5"/>
        <v>246.41099030189977</v>
      </c>
      <c r="AQ22" s="318">
        <f t="shared" si="9"/>
        <v>251.89452507370001</v>
      </c>
      <c r="AR22" s="318"/>
      <c r="AS22" s="318"/>
    </row>
    <row r="23" spans="1:45" ht="15" customHeight="1" x14ac:dyDescent="0.35">
      <c r="B23" s="42" t="s">
        <v>208</v>
      </c>
      <c r="C23" s="42"/>
      <c r="D23" s="42"/>
      <c r="E23" s="42"/>
      <c r="F23" s="42"/>
      <c r="G23" s="42"/>
      <c r="H23" s="42"/>
      <c r="I23" s="42"/>
      <c r="J23" s="42"/>
      <c r="K23" s="42"/>
      <c r="L23" s="318">
        <v>11.41</v>
      </c>
      <c r="M23" s="318">
        <v>14.99</v>
      </c>
      <c r="N23" s="318">
        <v>15.23</v>
      </c>
      <c r="O23" s="318">
        <v>18.47</v>
      </c>
      <c r="P23" s="318">
        <v>19.02</v>
      </c>
      <c r="Q23" s="318">
        <v>22.84</v>
      </c>
      <c r="R23" s="318">
        <v>22.21</v>
      </c>
      <c r="S23" s="318">
        <v>19.510000000000002</v>
      </c>
      <c r="T23" s="318">
        <v>16.16</v>
      </c>
      <c r="U23" s="318">
        <v>17.329999999999998</v>
      </c>
      <c r="V23" s="318">
        <v>16.579999999999998</v>
      </c>
      <c r="W23" s="318">
        <v>16.03</v>
      </c>
      <c r="X23" s="318">
        <v>19.75</v>
      </c>
      <c r="Y23" s="318">
        <v>20.937256573500001</v>
      </c>
      <c r="Z23" s="318">
        <f t="shared" ref="Z23:Z34" si="31">AF23</f>
        <v>23.376094109299995</v>
      </c>
      <c r="AA23" s="318"/>
      <c r="AC23" s="315">
        <v>4.803682790399999</v>
      </c>
      <c r="AD23" s="315">
        <v>9.4321206325999984</v>
      </c>
      <c r="AE23" s="309">
        <v>14.082849322199992</v>
      </c>
      <c r="AF23" s="309">
        <v>23.376094109299995</v>
      </c>
      <c r="AG23" s="309">
        <v>11.747960290099993</v>
      </c>
      <c r="AH23" s="309">
        <v>17.287310420000004</v>
      </c>
      <c r="AI23" s="309"/>
      <c r="AJ23" s="309"/>
      <c r="AL23" s="318">
        <f t="shared" si="1"/>
        <v>4.803682790399999</v>
      </c>
      <c r="AM23" s="318">
        <f t="shared" si="2"/>
        <v>4.6284378421999994</v>
      </c>
      <c r="AN23" s="318">
        <f t="shared" si="3"/>
        <v>4.650728689599994</v>
      </c>
      <c r="AO23" s="318">
        <f t="shared" si="4"/>
        <v>9.2932447871000026</v>
      </c>
      <c r="AP23" s="318">
        <f t="shared" si="5"/>
        <v>11.747960290099993</v>
      </c>
      <c r="AQ23" s="318">
        <f t="shared" si="9"/>
        <v>5.5393501299000114</v>
      </c>
      <c r="AR23" s="318"/>
      <c r="AS23" s="318"/>
    </row>
    <row r="24" spans="1:45" s="257" customFormat="1" ht="15" customHeight="1" x14ac:dyDescent="0.35">
      <c r="A24" s="6"/>
      <c r="B24" s="128" t="s">
        <v>150</v>
      </c>
      <c r="C24" s="128"/>
      <c r="D24" s="128"/>
      <c r="E24" s="128"/>
      <c r="F24" s="128"/>
      <c r="G24" s="128"/>
      <c r="H24" s="128"/>
      <c r="I24" s="128"/>
      <c r="J24" s="128"/>
      <c r="K24" s="128"/>
      <c r="L24" s="308">
        <v>289.91000000000003</v>
      </c>
      <c r="M24" s="308">
        <v>347.5</v>
      </c>
      <c r="N24" s="308">
        <v>450.11</v>
      </c>
      <c r="O24" s="308">
        <v>473.02</v>
      </c>
      <c r="P24" s="308">
        <v>422.41</v>
      </c>
      <c r="Q24" s="308">
        <v>577.84</v>
      </c>
      <c r="R24" s="308">
        <v>563.96</v>
      </c>
      <c r="S24" s="308">
        <v>803.14</v>
      </c>
      <c r="T24" s="308">
        <v>753.7</v>
      </c>
      <c r="U24" s="308">
        <v>1058.5600000000002</v>
      </c>
      <c r="V24" s="308">
        <v>1053.99</v>
      </c>
      <c r="W24" s="308">
        <v>1151.19</v>
      </c>
      <c r="X24" s="308">
        <v>1411.51</v>
      </c>
      <c r="Y24" s="308">
        <v>874.53939336058784</v>
      </c>
      <c r="Z24" s="308">
        <f t="shared" si="31"/>
        <v>-9.1597806054003392</v>
      </c>
      <c r="AA24" s="308"/>
      <c r="AC24" s="342">
        <v>259.15798781759793</v>
      </c>
      <c r="AD24" s="342">
        <v>571.06813683749931</v>
      </c>
      <c r="AE24" s="308">
        <v>702.37869003329774</v>
      </c>
      <c r="AF24" s="308">
        <v>-9.1597806054003392</v>
      </c>
      <c r="AG24" s="308">
        <v>241.39670591500166</v>
      </c>
      <c r="AH24" s="308">
        <v>466.39060199719819</v>
      </c>
      <c r="AI24" s="308"/>
      <c r="AJ24" s="308"/>
      <c r="AL24" s="308">
        <f t="shared" si="1"/>
        <v>259.15798781759793</v>
      </c>
      <c r="AM24" s="308">
        <f t="shared" si="2"/>
        <v>311.91014901990138</v>
      </c>
      <c r="AN24" s="308">
        <f t="shared" si="3"/>
        <v>131.31055319579843</v>
      </c>
      <c r="AO24" s="308">
        <f t="shared" si="4"/>
        <v>-711.53847063869807</v>
      </c>
      <c r="AP24" s="308">
        <f t="shared" si="5"/>
        <v>241.39670591500166</v>
      </c>
      <c r="AQ24" s="308">
        <f t="shared" si="9"/>
        <v>224.99389608219653</v>
      </c>
      <c r="AR24" s="308"/>
      <c r="AS24" s="308"/>
    </row>
    <row r="25" spans="1:45" s="257" customFormat="1" ht="15" customHeight="1" outlineLevel="1" x14ac:dyDescent="0.35">
      <c r="A25" s="6"/>
      <c r="B25" s="148" t="s">
        <v>164</v>
      </c>
      <c r="C25" s="148"/>
      <c r="D25" s="148"/>
      <c r="E25" s="148"/>
      <c r="F25" s="148"/>
      <c r="G25" s="148"/>
      <c r="H25" s="148"/>
      <c r="I25" s="148"/>
      <c r="J25" s="148"/>
      <c r="K25" s="148"/>
      <c r="L25" s="317">
        <f t="shared" ref="L25:U25" si="32">L206</f>
        <v>254.17</v>
      </c>
      <c r="M25" s="317">
        <f t="shared" si="32"/>
        <v>288.61</v>
      </c>
      <c r="N25" s="317">
        <f t="shared" si="32"/>
        <v>374.42</v>
      </c>
      <c r="O25" s="317">
        <f t="shared" si="32"/>
        <v>355.45</v>
      </c>
      <c r="P25" s="317">
        <f t="shared" si="32"/>
        <v>275.26</v>
      </c>
      <c r="Q25" s="317">
        <f t="shared" si="32"/>
        <v>400.85</v>
      </c>
      <c r="R25" s="317">
        <f t="shared" si="32"/>
        <v>359.79</v>
      </c>
      <c r="S25" s="317">
        <f t="shared" si="32"/>
        <v>437.02</v>
      </c>
      <c r="T25" s="317">
        <f t="shared" si="32"/>
        <v>399.37</v>
      </c>
      <c r="U25" s="317">
        <f t="shared" si="32"/>
        <v>658.09</v>
      </c>
      <c r="V25" s="317">
        <f>V206</f>
        <v>633.49</v>
      </c>
      <c r="W25" s="317">
        <f>W206</f>
        <v>697.53</v>
      </c>
      <c r="X25" s="317">
        <f t="shared" ref="X25:Y25" si="33">X206</f>
        <v>1007.96</v>
      </c>
      <c r="Y25" s="317">
        <f t="shared" si="33"/>
        <v>854.85381794789453</v>
      </c>
      <c r="Z25" s="317">
        <f t="shared" si="31"/>
        <v>483.99066997550131</v>
      </c>
      <c r="AA25" s="317"/>
      <c r="AC25" s="440">
        <f t="shared" ref="AC25:AH25" si="34">AC206</f>
        <v>163.35057189630007</v>
      </c>
      <c r="AD25" s="440">
        <f t="shared" si="34"/>
        <v>345.00126714949954</v>
      </c>
      <c r="AE25" s="440">
        <f t="shared" si="34"/>
        <v>415.88623288530096</v>
      </c>
      <c r="AF25" s="440">
        <f t="shared" si="34"/>
        <v>483.99066997550131</v>
      </c>
      <c r="AG25" s="440">
        <f t="shared" si="34"/>
        <v>102.5186276779</v>
      </c>
      <c r="AH25" s="440">
        <f t="shared" si="34"/>
        <v>172.48788853590005</v>
      </c>
      <c r="AI25" s="440"/>
      <c r="AJ25" s="440"/>
      <c r="AL25" s="317">
        <f t="shared" si="1"/>
        <v>163.35057189630007</v>
      </c>
      <c r="AM25" s="317">
        <f t="shared" si="2"/>
        <v>181.65069525319947</v>
      </c>
      <c r="AN25" s="317">
        <f t="shared" si="3"/>
        <v>70.884965735801416</v>
      </c>
      <c r="AO25" s="317">
        <f t="shared" si="4"/>
        <v>68.104437090200349</v>
      </c>
      <c r="AP25" s="317">
        <f t="shared" si="5"/>
        <v>102.5186276779</v>
      </c>
      <c r="AQ25" s="317">
        <f t="shared" si="9"/>
        <v>69.969260858000055</v>
      </c>
      <c r="AR25" s="317"/>
      <c r="AS25" s="317"/>
    </row>
    <row r="26" spans="1:45" ht="15" customHeight="1" outlineLevel="1" x14ac:dyDescent="0.35">
      <c r="B26" s="148" t="s">
        <v>6</v>
      </c>
      <c r="C26" s="148"/>
      <c r="D26" s="148"/>
      <c r="E26" s="148"/>
      <c r="F26" s="148"/>
      <c r="G26" s="148"/>
      <c r="H26" s="148"/>
      <c r="I26" s="148"/>
      <c r="J26" s="148"/>
      <c r="K26" s="148"/>
      <c r="L26" s="317">
        <f>L157</f>
        <v>75.94</v>
      </c>
      <c r="M26" s="317">
        <f t="shared" ref="M26:U26" si="35">M157</f>
        <v>74.209999999999994</v>
      </c>
      <c r="N26" s="317">
        <f t="shared" si="35"/>
        <v>98.32</v>
      </c>
      <c r="O26" s="317">
        <f t="shared" si="35"/>
        <v>128.9</v>
      </c>
      <c r="P26" s="317">
        <f t="shared" si="35"/>
        <v>156.84</v>
      </c>
      <c r="Q26" s="317">
        <f t="shared" si="35"/>
        <v>195</v>
      </c>
      <c r="R26" s="317">
        <f t="shared" si="35"/>
        <v>212.49</v>
      </c>
      <c r="S26" s="317">
        <f t="shared" si="35"/>
        <v>340.06</v>
      </c>
      <c r="T26" s="317">
        <f t="shared" si="35"/>
        <v>361.44</v>
      </c>
      <c r="U26" s="317">
        <f t="shared" si="35"/>
        <v>297.63</v>
      </c>
      <c r="V26" s="317">
        <f>V157</f>
        <v>417.6</v>
      </c>
      <c r="W26" s="317">
        <f>W157</f>
        <v>410.79</v>
      </c>
      <c r="X26" s="317">
        <f t="shared" ref="X26:Y26" si="36">X157</f>
        <v>255.81</v>
      </c>
      <c r="Y26" s="317">
        <f t="shared" si="36"/>
        <v>141.76097417359679</v>
      </c>
      <c r="Z26" s="317">
        <f t="shared" si="31"/>
        <v>390.98198284370034</v>
      </c>
      <c r="AA26" s="317"/>
      <c r="AC26" s="440">
        <f t="shared" ref="AC26:AH26" si="37">AC157</f>
        <v>117.31784350959994</v>
      </c>
      <c r="AD26" s="440">
        <f t="shared" si="37"/>
        <v>260.5350013817993</v>
      </c>
      <c r="AE26" s="440">
        <f t="shared" si="37"/>
        <v>317.26</v>
      </c>
      <c r="AF26" s="440">
        <f t="shared" si="37"/>
        <v>390.98198284370034</v>
      </c>
      <c r="AG26" s="440">
        <f t="shared" si="37"/>
        <v>140.2241384288003</v>
      </c>
      <c r="AH26" s="440">
        <f t="shared" si="37"/>
        <v>303.25475289150086</v>
      </c>
      <c r="AI26" s="440"/>
      <c r="AJ26" s="440"/>
      <c r="AL26" s="317">
        <f t="shared" si="1"/>
        <v>117.31784350959994</v>
      </c>
      <c r="AM26" s="317">
        <f t="shared" si="2"/>
        <v>143.21715787219938</v>
      </c>
      <c r="AN26" s="317">
        <f t="shared" si="3"/>
        <v>56.724998618200686</v>
      </c>
      <c r="AO26" s="317">
        <f t="shared" si="4"/>
        <v>73.721982843700346</v>
      </c>
      <c r="AP26" s="317">
        <f t="shared" si="5"/>
        <v>140.2241384288003</v>
      </c>
      <c r="AQ26" s="317">
        <f t="shared" si="9"/>
        <v>163.03061446270056</v>
      </c>
      <c r="AR26" s="317"/>
      <c r="AS26" s="317"/>
    </row>
    <row r="27" spans="1:45" ht="15" customHeight="1" outlineLevel="1" x14ac:dyDescent="0.35">
      <c r="B27" s="148" t="s">
        <v>165</v>
      </c>
      <c r="C27" s="148"/>
      <c r="D27" s="148"/>
      <c r="E27" s="148"/>
      <c r="F27" s="148"/>
      <c r="G27" s="148"/>
      <c r="H27" s="148"/>
      <c r="I27" s="148"/>
      <c r="J27" s="148"/>
      <c r="K27" s="148"/>
      <c r="L27" s="317">
        <f t="shared" ref="L27:U27" si="38">L300</f>
        <v>-1.78</v>
      </c>
      <c r="M27" s="317">
        <f t="shared" si="38"/>
        <v>8.5399999999999991</v>
      </c>
      <c r="N27" s="317">
        <f t="shared" si="38"/>
        <v>10.23</v>
      </c>
      <c r="O27" s="317">
        <f t="shared" si="38"/>
        <v>8.01</v>
      </c>
      <c r="P27" s="317">
        <f t="shared" si="38"/>
        <v>9.3800000000000008</v>
      </c>
      <c r="Q27" s="317">
        <f t="shared" si="38"/>
        <v>7.23</v>
      </c>
      <c r="R27" s="317">
        <f t="shared" si="38"/>
        <v>17.079999999999998</v>
      </c>
      <c r="S27" s="317">
        <f t="shared" si="38"/>
        <v>46.05</v>
      </c>
      <c r="T27" s="317">
        <f t="shared" si="38"/>
        <v>19.059999999999999</v>
      </c>
      <c r="U27" s="317">
        <f t="shared" si="38"/>
        <v>123.22</v>
      </c>
      <c r="V27" s="317">
        <f>V300</f>
        <v>17.149999999999999</v>
      </c>
      <c r="W27" s="317">
        <f>W300</f>
        <v>37.700000000000003</v>
      </c>
      <c r="X27" s="317">
        <f t="shared" ref="X27:Y27" si="39">X300</f>
        <v>158.63999999999999</v>
      </c>
      <c r="Y27" s="317">
        <f t="shared" si="39"/>
        <v>121.63859164429957</v>
      </c>
      <c r="Z27" s="317">
        <f t="shared" si="31"/>
        <v>21.679877346999906</v>
      </c>
      <c r="AA27" s="317"/>
      <c r="AC27" s="440">
        <f t="shared" ref="AC27:AH27" si="40">AC300</f>
        <v>1.6857580932000154</v>
      </c>
      <c r="AD27" s="440">
        <f t="shared" si="40"/>
        <v>3.0083244640000126</v>
      </c>
      <c r="AE27" s="440">
        <f t="shared" si="40"/>
        <v>9.1619622416000031</v>
      </c>
      <c r="AF27" s="440">
        <f t="shared" si="40"/>
        <v>21.679877346999906</v>
      </c>
      <c r="AG27" s="440">
        <f t="shared" si="40"/>
        <v>4.6502614953000005</v>
      </c>
      <c r="AH27" s="440">
        <f t="shared" si="40"/>
        <v>8.8742233531999517</v>
      </c>
      <c r="AI27" s="440"/>
      <c r="AJ27" s="440"/>
      <c r="AL27" s="317">
        <f t="shared" si="1"/>
        <v>1.6857580932000154</v>
      </c>
      <c r="AM27" s="317">
        <f t="shared" si="2"/>
        <v>1.3225663707999973</v>
      </c>
      <c r="AN27" s="317">
        <f t="shared" si="3"/>
        <v>6.1536377775999904</v>
      </c>
      <c r="AO27" s="317">
        <f t="shared" si="4"/>
        <v>12.517915105399902</v>
      </c>
      <c r="AP27" s="317">
        <f t="shared" si="5"/>
        <v>4.6502614953000005</v>
      </c>
      <c r="AQ27" s="317">
        <f t="shared" si="9"/>
        <v>4.2239618578999512</v>
      </c>
      <c r="AR27" s="317"/>
      <c r="AS27" s="317"/>
    </row>
    <row r="28" spans="1:45" ht="15" customHeight="1" outlineLevel="1" x14ac:dyDescent="0.35">
      <c r="B28" s="148" t="s">
        <v>166</v>
      </c>
      <c r="C28" s="148"/>
      <c r="D28" s="148"/>
      <c r="E28" s="148"/>
      <c r="F28" s="148"/>
      <c r="G28" s="148"/>
      <c r="H28" s="148"/>
      <c r="I28" s="148"/>
      <c r="J28" s="148"/>
      <c r="K28" s="148"/>
      <c r="L28" s="317">
        <f>L24-SUM(L25:L27)</f>
        <v>-38.420000000000016</v>
      </c>
      <c r="M28" s="317">
        <f t="shared" ref="M28:U28" si="41">M24-SUM(M25:M27)</f>
        <v>-23.860000000000014</v>
      </c>
      <c r="N28" s="317">
        <f t="shared" si="41"/>
        <v>-32.860000000000014</v>
      </c>
      <c r="O28" s="317">
        <f t="shared" si="41"/>
        <v>-19.340000000000032</v>
      </c>
      <c r="P28" s="317">
        <f t="shared" si="41"/>
        <v>-19.069999999999993</v>
      </c>
      <c r="Q28" s="317">
        <f t="shared" si="41"/>
        <v>-25.240000000000009</v>
      </c>
      <c r="R28" s="317">
        <f t="shared" si="41"/>
        <v>-25.399999999999977</v>
      </c>
      <c r="S28" s="317">
        <f t="shared" si="41"/>
        <v>-19.989999999999895</v>
      </c>
      <c r="T28" s="317">
        <f t="shared" si="41"/>
        <v>-26.169999999999845</v>
      </c>
      <c r="U28" s="317">
        <f t="shared" si="41"/>
        <v>-20.379999999999882</v>
      </c>
      <c r="V28" s="317">
        <f>V24-SUM(V25:V27)</f>
        <v>-14.250000000000227</v>
      </c>
      <c r="W28" s="317">
        <f>W24-SUM(W25:W27)</f>
        <v>5.1700000000000728</v>
      </c>
      <c r="X28" s="317">
        <f t="shared" ref="X28:Y28" si="42">X24-SUM(X25:X27)</f>
        <v>-10.899999999999864</v>
      </c>
      <c r="Y28" s="317">
        <f t="shared" si="42"/>
        <v>-243.71399040520305</v>
      </c>
      <c r="Z28" s="317">
        <f t="shared" si="31"/>
        <v>-905.8123107716018</v>
      </c>
      <c r="AA28" s="317"/>
      <c r="AC28" s="440">
        <f t="shared" ref="AC28:AH28" si="43">AC24-SUM(AC25:AC27)</f>
        <v>-23.196185681502129</v>
      </c>
      <c r="AD28" s="440">
        <f t="shared" si="43"/>
        <v>-37.476456157799589</v>
      </c>
      <c r="AE28" s="440">
        <f t="shared" si="43"/>
        <v>-39.929505093603211</v>
      </c>
      <c r="AF28" s="440">
        <f t="shared" si="43"/>
        <v>-905.8123107716018</v>
      </c>
      <c r="AG28" s="440">
        <f t="shared" si="43"/>
        <v>-5.9963216869986411</v>
      </c>
      <c r="AH28" s="440">
        <f t="shared" si="43"/>
        <v>-18.226262783402717</v>
      </c>
      <c r="AI28" s="440"/>
      <c r="AJ28" s="440"/>
      <c r="AL28" s="317">
        <f t="shared" si="1"/>
        <v>-23.196185681502129</v>
      </c>
      <c r="AM28" s="317">
        <f t="shared" si="2"/>
        <v>-14.28027047629746</v>
      </c>
      <c r="AN28" s="317">
        <f t="shared" si="3"/>
        <v>-2.453048935803622</v>
      </c>
      <c r="AO28" s="317">
        <f t="shared" si="4"/>
        <v>-865.88280567799859</v>
      </c>
      <c r="AP28" s="317">
        <f t="shared" si="5"/>
        <v>-5.9963216869986411</v>
      </c>
      <c r="AQ28" s="317">
        <f t="shared" si="9"/>
        <v>-12.229941096404076</v>
      </c>
      <c r="AR28" s="317"/>
      <c r="AS28" s="317"/>
    </row>
    <row r="29" spans="1:45" ht="15" customHeight="1" x14ac:dyDescent="0.35">
      <c r="B29" t="s">
        <v>317</v>
      </c>
      <c r="L29" s="318">
        <v>-174.15</v>
      </c>
      <c r="M29" s="318">
        <v>-233.63</v>
      </c>
      <c r="N29" s="318">
        <v>-274.85000000000002</v>
      </c>
      <c r="O29" s="318">
        <v>-261.70999999999998</v>
      </c>
      <c r="P29" s="318">
        <v>-249.88</v>
      </c>
      <c r="Q29" s="318">
        <v>-285.48</v>
      </c>
      <c r="R29" s="318">
        <v>-350.09</v>
      </c>
      <c r="S29" s="318">
        <v>-301.58</v>
      </c>
      <c r="T29" s="318">
        <v>-219.74</v>
      </c>
      <c r="U29" s="318">
        <v>-349.46</v>
      </c>
      <c r="V29" s="318">
        <v>-285.06</v>
      </c>
      <c r="W29" s="318">
        <v>-248.6</v>
      </c>
      <c r="X29" s="318">
        <v>-449.1</v>
      </c>
      <c r="Y29" s="318">
        <v>-313.21352849292947</v>
      </c>
      <c r="Z29" s="318">
        <f t="shared" si="31"/>
        <v>-372.77295764929863</v>
      </c>
      <c r="AA29" s="318"/>
      <c r="AC29" s="315">
        <v>-108.39493698199963</v>
      </c>
      <c r="AD29" s="315">
        <v>-222.68150944079974</v>
      </c>
      <c r="AE29" s="309">
        <v>-309.74628047919879</v>
      </c>
      <c r="AF29" s="309">
        <v>-372.77295764929863</v>
      </c>
      <c r="AG29" s="309">
        <v>-125.31018049570015</v>
      </c>
      <c r="AH29" s="309">
        <v>-243.88919599220043</v>
      </c>
      <c r="AI29" s="309"/>
      <c r="AJ29" s="309"/>
      <c r="AL29" s="318">
        <f t="shared" si="1"/>
        <v>-108.39493698199963</v>
      </c>
      <c r="AM29" s="318">
        <f t="shared" si="2"/>
        <v>-114.28657245880011</v>
      </c>
      <c r="AN29" s="318">
        <f t="shared" si="3"/>
        <v>-87.064771038399044</v>
      </c>
      <c r="AO29" s="318">
        <f t="shared" si="4"/>
        <v>-63.026677170099845</v>
      </c>
      <c r="AP29" s="318">
        <f t="shared" si="5"/>
        <v>-125.31018049570015</v>
      </c>
      <c r="AQ29" s="318">
        <f t="shared" si="9"/>
        <v>-118.57901549650028</v>
      </c>
      <c r="AR29" s="318"/>
      <c r="AS29" s="318"/>
    </row>
    <row r="30" spans="1:45" ht="15" customHeight="1" x14ac:dyDescent="0.35">
      <c r="B30" s="6" t="s">
        <v>318</v>
      </c>
      <c r="C30" s="6"/>
      <c r="D30" s="6"/>
      <c r="E30" s="6"/>
      <c r="F30" s="6"/>
      <c r="G30" s="6"/>
      <c r="H30" s="6"/>
      <c r="I30" s="6"/>
      <c r="J30" s="6"/>
      <c r="K30" s="6"/>
      <c r="L30" s="308">
        <v>120.8</v>
      </c>
      <c r="M30" s="308">
        <v>118.66</v>
      </c>
      <c r="N30" s="308">
        <v>182.09</v>
      </c>
      <c r="O30" s="308">
        <v>226.03</v>
      </c>
      <c r="P30" s="308">
        <v>194.29</v>
      </c>
      <c r="Q30" s="308">
        <v>290.83999999999997</v>
      </c>
      <c r="R30" s="308">
        <v>213.68</v>
      </c>
      <c r="S30" s="308">
        <v>504.27</v>
      </c>
      <c r="T30" s="308">
        <v>535.61</v>
      </c>
      <c r="U30" s="308">
        <v>709.11</v>
      </c>
      <c r="V30" s="308">
        <v>768.93</v>
      </c>
      <c r="W30" s="308">
        <v>902.59</v>
      </c>
      <c r="X30" s="308">
        <v>962.41</v>
      </c>
      <c r="Y30" s="308">
        <v>561.32586486766502</v>
      </c>
      <c r="Z30" s="308">
        <f t="shared" si="31"/>
        <v>-381.93273825469794</v>
      </c>
      <c r="AA30" s="308"/>
      <c r="AC30" s="342">
        <v>150.76305083559836</v>
      </c>
      <c r="AD30" s="342">
        <v>348.38662739669957</v>
      </c>
      <c r="AE30" s="308">
        <v>392.63240955409913</v>
      </c>
      <c r="AF30" s="308">
        <v>-381.93273825469794</v>
      </c>
      <c r="AG30" s="308">
        <v>116.08652541930152</v>
      </c>
      <c r="AH30" s="308">
        <v>222.5014060049985</v>
      </c>
      <c r="AI30" s="308"/>
      <c r="AJ30" s="308"/>
      <c r="AL30" s="308">
        <f t="shared" si="1"/>
        <v>150.76305083559836</v>
      </c>
      <c r="AM30" s="308">
        <f t="shared" si="2"/>
        <v>197.6235765611012</v>
      </c>
      <c r="AN30" s="308">
        <f t="shared" si="3"/>
        <v>44.24578215739956</v>
      </c>
      <c r="AO30" s="308">
        <f t="shared" si="4"/>
        <v>-774.56514780879706</v>
      </c>
      <c r="AP30" s="308">
        <f t="shared" si="5"/>
        <v>116.08652541930152</v>
      </c>
      <c r="AQ30" s="308">
        <f t="shared" si="9"/>
        <v>106.41488058569698</v>
      </c>
      <c r="AR30" s="308"/>
      <c r="AS30" s="308"/>
    </row>
    <row r="31" spans="1:45" ht="15" customHeight="1" x14ac:dyDescent="0.35">
      <c r="B31" t="s">
        <v>319</v>
      </c>
      <c r="L31" s="318">
        <v>37.76</v>
      </c>
      <c r="M31" s="318">
        <v>28.04</v>
      </c>
      <c r="N31" s="318">
        <v>46.04</v>
      </c>
      <c r="O31" s="318">
        <v>56.91</v>
      </c>
      <c r="P31" s="318">
        <v>16.399999999999999</v>
      </c>
      <c r="Q31" s="318">
        <v>45.35</v>
      </c>
      <c r="R31" s="318">
        <v>37.57</v>
      </c>
      <c r="S31" s="318">
        <v>48.06</v>
      </c>
      <c r="T31" s="318">
        <v>63.44</v>
      </c>
      <c r="U31" s="318">
        <v>86.44</v>
      </c>
      <c r="V31" s="318">
        <v>86.08</v>
      </c>
      <c r="W31" s="318">
        <v>93.01</v>
      </c>
      <c r="X31" s="318">
        <v>145.30000000000001</v>
      </c>
      <c r="Y31" s="318">
        <v>101.8963526155989</v>
      </c>
      <c r="Z31" s="318">
        <f t="shared" si="31"/>
        <v>21.504475165899926</v>
      </c>
      <c r="AA31" s="318"/>
      <c r="AC31" s="315">
        <v>36.756230400399978</v>
      </c>
      <c r="AD31" s="315">
        <v>50.246715168599998</v>
      </c>
      <c r="AE31" s="309">
        <v>64.412761532000005</v>
      </c>
      <c r="AF31" s="309">
        <v>21.504475165899926</v>
      </c>
      <c r="AG31" s="309">
        <v>41.291836204499987</v>
      </c>
      <c r="AH31" s="309">
        <v>72.287863887899931</v>
      </c>
      <c r="AI31" s="309"/>
      <c r="AJ31" s="309"/>
      <c r="AL31" s="318">
        <f t="shared" si="1"/>
        <v>36.756230400399978</v>
      </c>
      <c r="AM31" s="318">
        <f t="shared" si="2"/>
        <v>13.49048476820002</v>
      </c>
      <c r="AN31" s="318">
        <f t="shared" si="3"/>
        <v>14.166046363400007</v>
      </c>
      <c r="AO31" s="318">
        <f t="shared" si="4"/>
        <v>-42.908286366100079</v>
      </c>
      <c r="AP31" s="318">
        <f t="shared" si="5"/>
        <v>41.291836204499987</v>
      </c>
      <c r="AQ31" s="318">
        <f t="shared" si="9"/>
        <v>30.996027683399944</v>
      </c>
      <c r="AR31" s="318"/>
      <c r="AS31" s="318"/>
    </row>
    <row r="32" spans="1:45" ht="15" customHeight="1" x14ac:dyDescent="0.35">
      <c r="B32" s="6" t="s">
        <v>320</v>
      </c>
      <c r="C32" s="6"/>
      <c r="D32" s="6"/>
      <c r="E32" s="6"/>
      <c r="F32" s="6"/>
      <c r="G32" s="6"/>
      <c r="H32" s="6"/>
      <c r="I32" s="6"/>
      <c r="J32" s="6"/>
      <c r="K32" s="6"/>
      <c r="L32" s="308">
        <v>83.04</v>
      </c>
      <c r="M32" s="308">
        <v>90.62</v>
      </c>
      <c r="N32" s="308">
        <v>136.05000000000001</v>
      </c>
      <c r="O32" s="308">
        <v>169.13</v>
      </c>
      <c r="P32" s="308">
        <v>177.89</v>
      </c>
      <c r="Q32" s="308">
        <v>245.49</v>
      </c>
      <c r="R32" s="308">
        <v>176.11</v>
      </c>
      <c r="S32" s="308">
        <v>456.21</v>
      </c>
      <c r="T32" s="308">
        <v>472.17</v>
      </c>
      <c r="U32" s="308">
        <v>622.66999999999996</v>
      </c>
      <c r="V32" s="308">
        <v>682.85</v>
      </c>
      <c r="W32" s="308">
        <v>809.58</v>
      </c>
      <c r="X32" s="308">
        <v>817.11</v>
      </c>
      <c r="Y32" s="308">
        <v>459.42951225213699</v>
      </c>
      <c r="Z32" s="308">
        <f t="shared" si="31"/>
        <v>-403.43721342059848</v>
      </c>
      <c r="AA32" s="308"/>
      <c r="AC32" s="342">
        <v>114.00682043519831</v>
      </c>
      <c r="AD32" s="342">
        <v>298.13991222809949</v>
      </c>
      <c r="AE32" s="308">
        <v>328.21964802209868</v>
      </c>
      <c r="AF32" s="308">
        <v>-403.43721342059848</v>
      </c>
      <c r="AG32" s="308">
        <v>74.794689214801451</v>
      </c>
      <c r="AH32" s="308">
        <v>150.21354211709851</v>
      </c>
      <c r="AI32" s="308"/>
      <c r="AJ32" s="308"/>
      <c r="AL32" s="308">
        <f t="shared" si="1"/>
        <v>114.00682043519831</v>
      </c>
      <c r="AM32" s="308">
        <f t="shared" si="2"/>
        <v>184.13309179290118</v>
      </c>
      <c r="AN32" s="308">
        <f t="shared" si="3"/>
        <v>30.079735793999191</v>
      </c>
      <c r="AO32" s="308">
        <f t="shared" si="4"/>
        <v>-731.65686144269716</v>
      </c>
      <c r="AP32" s="308">
        <f t="shared" si="5"/>
        <v>74.794689214801451</v>
      </c>
      <c r="AQ32" s="308">
        <f t="shared" si="9"/>
        <v>75.418852902297061</v>
      </c>
      <c r="AR32" s="308"/>
      <c r="AS32" s="308"/>
    </row>
    <row r="33" spans="2:45" ht="15" customHeight="1" x14ac:dyDescent="0.35">
      <c r="B33" s="68" t="s">
        <v>321</v>
      </c>
      <c r="C33" s="68"/>
      <c r="D33" s="68"/>
      <c r="E33" s="68"/>
      <c r="F33" s="68"/>
      <c r="G33" s="68"/>
      <c r="H33" s="68"/>
      <c r="I33" s="68"/>
      <c r="J33" s="68"/>
      <c r="K33" s="68"/>
      <c r="L33" s="320">
        <v>80.2</v>
      </c>
      <c r="M33" s="320">
        <v>88.6</v>
      </c>
      <c r="N33" s="320">
        <v>126.27</v>
      </c>
      <c r="O33" s="320">
        <v>135.12</v>
      </c>
      <c r="P33" s="320">
        <v>126.01</v>
      </c>
      <c r="Q33" s="320">
        <v>166.61</v>
      </c>
      <c r="R33" s="320">
        <v>56.33</v>
      </c>
      <c r="S33" s="320">
        <v>275.89999999999998</v>
      </c>
      <c r="T33" s="320">
        <v>313.36</v>
      </c>
      <c r="U33" s="320">
        <v>475.13</v>
      </c>
      <c r="V33" s="320">
        <v>555.67999999999995</v>
      </c>
      <c r="W33" s="320">
        <v>655.44</v>
      </c>
      <c r="X33" s="320">
        <v>616.23</v>
      </c>
      <c r="Y33" s="320">
        <v>309.00902557023619</v>
      </c>
      <c r="Z33" s="320">
        <f t="shared" si="31"/>
        <v>-556.17451321049839</v>
      </c>
      <c r="AA33" s="321"/>
      <c r="AC33" s="450">
        <v>68.05646306539829</v>
      </c>
      <c r="AD33" s="450">
        <v>210.05856130809943</v>
      </c>
      <c r="AE33" s="320">
        <v>209.77370284199858</v>
      </c>
      <c r="AF33" s="320">
        <v>-556.17451321049839</v>
      </c>
      <c r="AG33" s="320">
        <v>51.754242854801412</v>
      </c>
      <c r="AH33" s="320">
        <v>93.471455776998511</v>
      </c>
      <c r="AI33" s="320"/>
      <c r="AJ33" s="320"/>
      <c r="AL33" s="320">
        <f t="shared" si="1"/>
        <v>68.05646306539829</v>
      </c>
      <c r="AM33" s="320">
        <f t="shared" si="2"/>
        <v>142.00209824270115</v>
      </c>
      <c r="AN33" s="320">
        <f t="shared" si="3"/>
        <v>-0.28485846610084309</v>
      </c>
      <c r="AO33" s="320">
        <f t="shared" si="4"/>
        <v>-765.94821605249695</v>
      </c>
      <c r="AP33" s="320">
        <f t="shared" si="5"/>
        <v>51.754242854801412</v>
      </c>
      <c r="AQ33" s="320">
        <f t="shared" si="9"/>
        <v>41.717212922197099</v>
      </c>
      <c r="AR33" s="320"/>
      <c r="AS33" s="320"/>
    </row>
    <row r="34" spans="2:45" ht="15" customHeight="1" x14ac:dyDescent="0.35">
      <c r="B34" t="s">
        <v>322</v>
      </c>
      <c r="L34" s="318">
        <v>2.84</v>
      </c>
      <c r="M34" s="318">
        <v>2.02</v>
      </c>
      <c r="N34" s="318">
        <v>9.7799999999999994</v>
      </c>
      <c r="O34" s="318">
        <v>34.01</v>
      </c>
      <c r="P34" s="318">
        <v>51.88</v>
      </c>
      <c r="Q34" s="318">
        <v>78.88</v>
      </c>
      <c r="R34" s="318">
        <v>119.78</v>
      </c>
      <c r="S34" s="318">
        <v>180.31</v>
      </c>
      <c r="T34" s="318">
        <v>158.80000000000001</v>
      </c>
      <c r="U34" s="318">
        <v>147.54</v>
      </c>
      <c r="V34" s="318">
        <v>127.17</v>
      </c>
      <c r="W34" s="318">
        <v>154.13999999999999</v>
      </c>
      <c r="X34" s="318">
        <v>200.87</v>
      </c>
      <c r="Y34" s="318">
        <v>150.4204866819008</v>
      </c>
      <c r="Z34" s="318">
        <f t="shared" si="31"/>
        <v>152.73729978989994</v>
      </c>
      <c r="AA34" s="318"/>
      <c r="AC34" s="315">
        <v>45.950357369800024</v>
      </c>
      <c r="AD34" s="315">
        <v>88.081350920000062</v>
      </c>
      <c r="AE34" s="309">
        <v>118.4459451801001</v>
      </c>
      <c r="AF34" s="309">
        <v>152.73729978989994</v>
      </c>
      <c r="AG34" s="309">
        <v>23.040446360000036</v>
      </c>
      <c r="AH34" s="309">
        <v>56.742086340099995</v>
      </c>
      <c r="AI34" s="309"/>
      <c r="AJ34" s="309"/>
      <c r="AL34" s="318">
        <f t="shared" si="1"/>
        <v>45.950357369800024</v>
      </c>
      <c r="AM34" s="318">
        <f t="shared" si="2"/>
        <v>42.130993550200039</v>
      </c>
      <c r="AN34" s="318">
        <f t="shared" si="3"/>
        <v>30.364594260100034</v>
      </c>
      <c r="AO34" s="318">
        <f t="shared" si="4"/>
        <v>34.291354609799839</v>
      </c>
      <c r="AP34" s="318">
        <f t="shared" si="5"/>
        <v>23.040446360000036</v>
      </c>
      <c r="AQ34" s="318">
        <f t="shared" si="9"/>
        <v>33.701639980099955</v>
      </c>
      <c r="AR34" s="318"/>
      <c r="AS34" s="318"/>
    </row>
    <row r="35" spans="2:45" ht="15" customHeight="1" x14ac:dyDescent="0.35">
      <c r="L35" s="318"/>
      <c r="M35" s="318"/>
      <c r="N35" s="318"/>
      <c r="O35" s="318"/>
      <c r="P35" s="318"/>
      <c r="Q35" s="318"/>
      <c r="R35" s="318"/>
      <c r="S35" s="318"/>
      <c r="T35" s="318"/>
      <c r="U35" s="318"/>
      <c r="V35" s="318"/>
      <c r="X35" s="318"/>
      <c r="AC35" s="318"/>
      <c r="AD35" s="318"/>
      <c r="AE35" s="318"/>
      <c r="AF35" s="318"/>
      <c r="AL35" s="318"/>
      <c r="AM35" s="318"/>
      <c r="AN35" s="318"/>
      <c r="AO35" s="318"/>
      <c r="AP35" s="318"/>
      <c r="AQ35" s="318"/>
      <c r="AR35" s="318"/>
      <c r="AS35" s="318"/>
    </row>
    <row r="36" spans="2:45" ht="15" customHeight="1" x14ac:dyDescent="0.35">
      <c r="B36" s="167" t="s">
        <v>167</v>
      </c>
      <c r="C36" s="167"/>
      <c r="D36" s="167"/>
      <c r="E36" s="167"/>
      <c r="F36" s="167"/>
      <c r="G36" s="167"/>
      <c r="H36" s="167"/>
      <c r="I36" s="167"/>
      <c r="J36" s="167"/>
      <c r="K36" s="167"/>
      <c r="L36" s="235">
        <v>2010</v>
      </c>
      <c r="M36" s="235">
        <v>2011</v>
      </c>
      <c r="N36" s="235">
        <v>2012</v>
      </c>
      <c r="O36" s="235">
        <v>2013</v>
      </c>
      <c r="P36" s="235">
        <v>2014</v>
      </c>
      <c r="Q36" s="235">
        <v>2015</v>
      </c>
      <c r="R36" s="235">
        <v>2016</v>
      </c>
      <c r="S36" s="235">
        <v>2017</v>
      </c>
      <c r="T36" s="235">
        <v>2018</v>
      </c>
      <c r="U36" s="235">
        <v>2019</v>
      </c>
      <c r="V36" s="235">
        <v>2020</v>
      </c>
      <c r="W36" s="235">
        <v>2021</v>
      </c>
      <c r="X36" s="235">
        <v>2022</v>
      </c>
      <c r="Y36" s="235">
        <v>2023</v>
      </c>
      <c r="Z36" s="236">
        <v>2024</v>
      </c>
      <c r="AA36" s="237">
        <v>2025</v>
      </c>
      <c r="AC36" s="238" t="s">
        <v>3</v>
      </c>
      <c r="AD36" s="238" t="s">
        <v>4</v>
      </c>
      <c r="AE36" s="238" t="s">
        <v>5</v>
      </c>
      <c r="AF36" s="238">
        <v>2024</v>
      </c>
      <c r="AG36" s="239" t="s">
        <v>282</v>
      </c>
      <c r="AH36" s="239" t="s">
        <v>283</v>
      </c>
      <c r="AI36" s="239" t="s">
        <v>284</v>
      </c>
      <c r="AJ36" s="239">
        <v>2025</v>
      </c>
      <c r="AL36" s="238" t="s">
        <v>3</v>
      </c>
      <c r="AM36" s="238" t="s">
        <v>17</v>
      </c>
      <c r="AN36" s="238" t="s">
        <v>18</v>
      </c>
      <c r="AO36" s="238" t="s">
        <v>19</v>
      </c>
      <c r="AP36" s="239" t="s">
        <v>282</v>
      </c>
      <c r="AQ36" s="239" t="s">
        <v>285</v>
      </c>
      <c r="AR36" s="239" t="s">
        <v>286</v>
      </c>
      <c r="AS36" s="239" t="s">
        <v>287</v>
      </c>
    </row>
    <row r="37" spans="2:45" ht="15" customHeight="1" x14ac:dyDescent="0.35">
      <c r="B37" s="6" t="s">
        <v>164</v>
      </c>
      <c r="C37" s="6"/>
      <c r="D37" s="6"/>
      <c r="E37" s="6"/>
      <c r="F37" s="6"/>
      <c r="G37" s="6"/>
      <c r="H37" s="6"/>
      <c r="I37" s="6"/>
      <c r="J37" s="6"/>
      <c r="K37" s="6"/>
      <c r="L37" s="308">
        <v>539.09</v>
      </c>
      <c r="M37" s="308">
        <v>367.75</v>
      </c>
      <c r="N37" s="308">
        <v>423.33</v>
      </c>
      <c r="O37" s="308">
        <v>387.05</v>
      </c>
      <c r="P37" s="308">
        <v>163.78</v>
      </c>
      <c r="Q37" s="308">
        <v>183.74</v>
      </c>
      <c r="R37" s="308">
        <v>131.59</v>
      </c>
      <c r="S37" s="308">
        <v>150</v>
      </c>
      <c r="T37" s="308">
        <v>349.37</v>
      </c>
      <c r="U37" s="308">
        <v>254.09</v>
      </c>
      <c r="V37" s="308">
        <v>570.63</v>
      </c>
      <c r="W37" s="308">
        <v>744.99</v>
      </c>
      <c r="X37" s="308">
        <v>736.89</v>
      </c>
      <c r="Y37" s="308">
        <v>876.47</v>
      </c>
      <c r="Z37" s="308">
        <f>AF37</f>
        <v>1007.6554379271994</v>
      </c>
      <c r="AA37" s="308"/>
      <c r="AB37" s="259"/>
      <c r="AC37" s="308">
        <v>112.87</v>
      </c>
      <c r="AD37" s="308">
        <v>354.26</v>
      </c>
      <c r="AE37" s="308">
        <v>641.59750967919899</v>
      </c>
      <c r="AF37" s="308">
        <v>1007.6554379271994</v>
      </c>
      <c r="AG37" s="308">
        <v>144.07186589520006</v>
      </c>
      <c r="AH37" s="308">
        <v>291.05494414589987</v>
      </c>
      <c r="AI37" s="308"/>
      <c r="AJ37" s="308"/>
      <c r="AL37" s="308">
        <f>AC37</f>
        <v>112.87</v>
      </c>
      <c r="AM37" s="308">
        <f t="shared" ref="AM37:AO40" si="44">AD37-AC37</f>
        <v>241.39</v>
      </c>
      <c r="AN37" s="308">
        <f t="shared" si="44"/>
        <v>287.337509679199</v>
      </c>
      <c r="AO37" s="308">
        <f t="shared" si="44"/>
        <v>366.05792824800039</v>
      </c>
      <c r="AP37" s="308">
        <f t="shared" ref="AP37:AP40" si="45">AG37</f>
        <v>144.07186589520006</v>
      </c>
      <c r="AQ37" s="308">
        <f t="shared" ref="AQ37:AQ40" si="46">AH37-AG37</f>
        <v>146.9830782506998</v>
      </c>
      <c r="AR37" s="308"/>
      <c r="AS37" s="308"/>
    </row>
    <row r="38" spans="2:45" ht="15" customHeight="1" x14ac:dyDescent="0.35">
      <c r="B38" s="6" t="s">
        <v>6</v>
      </c>
      <c r="C38" s="6"/>
      <c r="D38" s="6"/>
      <c r="E38" s="6"/>
      <c r="F38" s="6"/>
      <c r="G38" s="6"/>
      <c r="H38" s="6"/>
      <c r="I38" s="6"/>
      <c r="J38" s="6"/>
      <c r="K38" s="6"/>
      <c r="L38" s="308">
        <v>783.23</v>
      </c>
      <c r="M38" s="308">
        <v>405.11</v>
      </c>
      <c r="N38" s="308">
        <v>178.69</v>
      </c>
      <c r="O38" s="308">
        <v>212.38</v>
      </c>
      <c r="P38" s="308">
        <v>543.02</v>
      </c>
      <c r="Q38" s="308">
        <v>645.99</v>
      </c>
      <c r="R38" s="308">
        <v>840.93</v>
      </c>
      <c r="S38" s="308">
        <v>707.87</v>
      </c>
      <c r="T38" s="308">
        <v>756.79953383019597</v>
      </c>
      <c r="U38" s="308">
        <v>783.87660310518436</v>
      </c>
      <c r="V38" s="308">
        <v>1188.714066</v>
      </c>
      <c r="W38" s="308">
        <v>1388.2245055930002</v>
      </c>
      <c r="X38" s="308">
        <v>1861.55</v>
      </c>
      <c r="Y38" s="308">
        <v>2798.62</v>
      </c>
      <c r="Z38" s="308">
        <f>AF38</f>
        <v>1872.6987002093022</v>
      </c>
      <c r="AA38" s="308"/>
      <c r="AC38" s="308">
        <v>488.61</v>
      </c>
      <c r="AD38" s="308">
        <v>859.6</v>
      </c>
      <c r="AE38" s="308">
        <v>1214.6516268399009</v>
      </c>
      <c r="AF38" s="308">
        <v>1872.6987002093022</v>
      </c>
      <c r="AG38" s="308">
        <v>367.41023332260102</v>
      </c>
      <c r="AH38" s="308">
        <v>680.18902451620102</v>
      </c>
      <c r="AI38" s="308"/>
      <c r="AJ38" s="308"/>
      <c r="AL38" s="308">
        <f>AC38</f>
        <v>488.61</v>
      </c>
      <c r="AM38" s="308">
        <f t="shared" si="44"/>
        <v>370.99</v>
      </c>
      <c r="AN38" s="308">
        <f t="shared" si="44"/>
        <v>355.0516268399009</v>
      </c>
      <c r="AO38" s="308">
        <f t="shared" si="44"/>
        <v>658.04707336940123</v>
      </c>
      <c r="AP38" s="308">
        <f t="shared" si="45"/>
        <v>367.41023332260102</v>
      </c>
      <c r="AQ38" s="308">
        <f t="shared" si="46"/>
        <v>312.7787911936</v>
      </c>
      <c r="AR38" s="308"/>
      <c r="AS38" s="308"/>
    </row>
    <row r="39" spans="2:45" ht="15" customHeight="1" x14ac:dyDescent="0.35">
      <c r="B39" s="6" t="s">
        <v>168</v>
      </c>
      <c r="C39" s="6"/>
      <c r="D39" s="6"/>
      <c r="E39" s="6"/>
      <c r="F39" s="6"/>
      <c r="G39" s="6"/>
      <c r="H39" s="6"/>
      <c r="I39" s="6"/>
      <c r="J39" s="6"/>
      <c r="K39" s="6"/>
      <c r="L39" s="308">
        <v>78.69</v>
      </c>
      <c r="M39" s="308">
        <v>56.59</v>
      </c>
      <c r="N39" s="308">
        <v>9.77</v>
      </c>
      <c r="O39" s="308">
        <v>27.409999999999997</v>
      </c>
      <c r="P39" s="308">
        <v>25.560000000000002</v>
      </c>
      <c r="Q39" s="308">
        <v>72.930000000000007</v>
      </c>
      <c r="R39" s="308">
        <v>56.839999999999996</v>
      </c>
      <c r="S39" s="308">
        <v>193.23</v>
      </c>
      <c r="T39" s="308">
        <v>168.53</v>
      </c>
      <c r="U39" s="308">
        <v>71.5</v>
      </c>
      <c r="V39" s="308">
        <v>338.7</v>
      </c>
      <c r="W39" s="308">
        <v>388.86</v>
      </c>
      <c r="X39" s="308">
        <v>847.86</v>
      </c>
      <c r="Y39" s="308">
        <v>880.95</v>
      </c>
      <c r="Z39" s="308">
        <f>AF39</f>
        <v>540.03529046680057</v>
      </c>
      <c r="AA39" s="308"/>
      <c r="AB39" s="257"/>
      <c r="AC39" s="308">
        <v>129.66999999999999</v>
      </c>
      <c r="AD39" s="308">
        <v>280.83</v>
      </c>
      <c r="AE39" s="308">
        <v>389.75304557810028</v>
      </c>
      <c r="AF39" s="308">
        <v>540.03529046680057</v>
      </c>
      <c r="AG39" s="308">
        <v>98.192586717799998</v>
      </c>
      <c r="AH39" s="308">
        <v>147.9738769055003</v>
      </c>
      <c r="AI39" s="308"/>
      <c r="AJ39" s="308"/>
      <c r="AL39" s="308">
        <f>AC39</f>
        <v>129.66999999999999</v>
      </c>
      <c r="AM39" s="308">
        <f t="shared" si="44"/>
        <v>151.16</v>
      </c>
      <c r="AN39" s="308">
        <f t="shared" si="44"/>
        <v>108.9230455781003</v>
      </c>
      <c r="AO39" s="308">
        <f t="shared" si="44"/>
        <v>150.28224488870029</v>
      </c>
      <c r="AP39" s="308">
        <f t="shared" si="45"/>
        <v>98.192586717799998</v>
      </c>
      <c r="AQ39" s="308">
        <f t="shared" si="46"/>
        <v>49.781290187700307</v>
      </c>
      <c r="AR39" s="308"/>
      <c r="AS39" s="308"/>
    </row>
    <row r="40" spans="2:45" ht="15" customHeight="1" x14ac:dyDescent="0.35">
      <c r="B40" s="68" t="s">
        <v>63</v>
      </c>
      <c r="C40" s="68"/>
      <c r="D40" s="68"/>
      <c r="E40" s="68"/>
      <c r="F40" s="68"/>
      <c r="G40" s="68"/>
      <c r="H40" s="68"/>
      <c r="I40" s="68"/>
      <c r="J40" s="68"/>
      <c r="K40" s="68"/>
      <c r="L40" s="320">
        <f>SUM(L37:L39)</f>
        <v>1401.0100000000002</v>
      </c>
      <c r="M40" s="320">
        <f t="shared" ref="M40:Y40" si="47">SUM(M37:M39)</f>
        <v>829.45</v>
      </c>
      <c r="N40" s="320">
        <f t="shared" si="47"/>
        <v>611.79</v>
      </c>
      <c r="O40" s="320">
        <f t="shared" si="47"/>
        <v>626.84</v>
      </c>
      <c r="P40" s="320">
        <f t="shared" si="47"/>
        <v>732.3599999999999</v>
      </c>
      <c r="Q40" s="320">
        <f t="shared" si="47"/>
        <v>902.66000000000008</v>
      </c>
      <c r="R40" s="320">
        <f t="shared" si="47"/>
        <v>1029.3599999999999</v>
      </c>
      <c r="S40" s="320">
        <f t="shared" si="47"/>
        <v>1051.0999999999999</v>
      </c>
      <c r="T40" s="320">
        <f t="shared" si="47"/>
        <v>1274.6995338301961</v>
      </c>
      <c r="U40" s="320">
        <f t="shared" si="47"/>
        <v>1109.4666031051843</v>
      </c>
      <c r="V40" s="320">
        <f t="shared" si="47"/>
        <v>2098.0440659999999</v>
      </c>
      <c r="W40" s="320">
        <f t="shared" si="47"/>
        <v>2522.0745055930006</v>
      </c>
      <c r="X40" s="320">
        <f t="shared" si="47"/>
        <v>3446.3</v>
      </c>
      <c r="Y40" s="320">
        <f t="shared" si="47"/>
        <v>4556.04</v>
      </c>
      <c r="Z40" s="320">
        <f>AF40</f>
        <v>3420.3894286033023</v>
      </c>
      <c r="AA40" s="321"/>
      <c r="AC40" s="320">
        <f t="shared" ref="AC40:AG40" si="48">SUM(AC37:AC39)</f>
        <v>731.15</v>
      </c>
      <c r="AD40" s="320">
        <f t="shared" si="48"/>
        <v>1494.69</v>
      </c>
      <c r="AE40" s="320">
        <f t="shared" si="48"/>
        <v>2246.0021820972001</v>
      </c>
      <c r="AF40" s="320">
        <f t="shared" si="48"/>
        <v>3420.3894286033023</v>
      </c>
      <c r="AG40" s="320">
        <f t="shared" si="48"/>
        <v>609.67468593560102</v>
      </c>
      <c r="AH40" s="320">
        <f t="shared" ref="AH40" si="49">SUM(AH37:AH39)</f>
        <v>1119.2178455676012</v>
      </c>
      <c r="AI40" s="320"/>
      <c r="AJ40" s="320"/>
      <c r="AL40" s="320">
        <f>AC40</f>
        <v>731.15</v>
      </c>
      <c r="AM40" s="320">
        <f t="shared" si="44"/>
        <v>763.54000000000008</v>
      </c>
      <c r="AN40" s="320">
        <f t="shared" si="44"/>
        <v>751.31218209720009</v>
      </c>
      <c r="AO40" s="320">
        <f t="shared" si="44"/>
        <v>1174.3872465061022</v>
      </c>
      <c r="AP40" s="320">
        <f t="shared" si="45"/>
        <v>609.67468593560102</v>
      </c>
      <c r="AQ40" s="320">
        <f t="shared" si="46"/>
        <v>509.5431596320002</v>
      </c>
      <c r="AR40" s="320"/>
      <c r="AS40" s="320"/>
    </row>
    <row r="41" spans="2:45" ht="15" customHeight="1" x14ac:dyDescent="0.35">
      <c r="T41" s="259"/>
      <c r="U41" s="259"/>
    </row>
    <row r="42" spans="2:45" ht="15" customHeight="1" x14ac:dyDescent="0.35">
      <c r="B42" s="167" t="s">
        <v>169</v>
      </c>
      <c r="C42" s="167"/>
      <c r="D42" s="167"/>
      <c r="E42" s="167"/>
      <c r="F42" s="167"/>
      <c r="G42" s="167"/>
      <c r="H42" s="167"/>
      <c r="I42" s="167"/>
      <c r="J42" s="167"/>
      <c r="K42" s="167"/>
      <c r="L42" s="235">
        <v>2010</v>
      </c>
      <c r="M42" s="235">
        <v>2011</v>
      </c>
      <c r="N42" s="235">
        <v>2012</v>
      </c>
      <c r="O42" s="235">
        <v>2013</v>
      </c>
      <c r="P42" s="235">
        <v>2014</v>
      </c>
      <c r="Q42" s="235">
        <v>2015</v>
      </c>
      <c r="R42" s="235">
        <v>2016</v>
      </c>
      <c r="S42" s="235">
        <v>2017</v>
      </c>
      <c r="T42" s="235">
        <v>2018</v>
      </c>
      <c r="U42" s="235">
        <v>2019</v>
      </c>
      <c r="V42" s="235">
        <v>2020</v>
      </c>
      <c r="W42" s="235">
        <v>2021</v>
      </c>
      <c r="X42" s="235">
        <v>2022</v>
      </c>
      <c r="Y42" s="235">
        <v>2023</v>
      </c>
      <c r="Z42" s="236">
        <v>2024</v>
      </c>
      <c r="AA42" s="237">
        <v>2025</v>
      </c>
      <c r="AC42" s="238" t="s">
        <v>3</v>
      </c>
      <c r="AD42" s="238" t="s">
        <v>4</v>
      </c>
      <c r="AE42" s="238" t="s">
        <v>5</v>
      </c>
      <c r="AF42" s="238">
        <v>2024</v>
      </c>
      <c r="AG42" s="239" t="s">
        <v>282</v>
      </c>
      <c r="AH42" s="239" t="s">
        <v>283</v>
      </c>
      <c r="AI42" s="239" t="s">
        <v>284</v>
      </c>
      <c r="AJ42" s="239">
        <v>2025</v>
      </c>
      <c r="AL42" s="238" t="s">
        <v>3</v>
      </c>
      <c r="AM42" s="238" t="s">
        <v>17</v>
      </c>
      <c r="AN42" s="238" t="s">
        <v>18</v>
      </c>
      <c r="AO42" s="238" t="s">
        <v>19</v>
      </c>
      <c r="AP42" s="239" t="s">
        <v>282</v>
      </c>
      <c r="AQ42" s="239" t="s">
        <v>285</v>
      </c>
      <c r="AR42" s="239" t="s">
        <v>286</v>
      </c>
      <c r="AS42" s="239" t="s">
        <v>287</v>
      </c>
    </row>
    <row r="43" spans="2:45" ht="15" customHeight="1" x14ac:dyDescent="0.35">
      <c r="B43" s="152" t="s">
        <v>170</v>
      </c>
      <c r="C43" s="152"/>
      <c r="D43" s="152"/>
      <c r="E43" s="152"/>
      <c r="F43" s="152"/>
      <c r="G43" s="152"/>
      <c r="H43" s="152"/>
      <c r="I43" s="152"/>
      <c r="J43" s="152"/>
      <c r="K43" s="152"/>
      <c r="L43" s="320">
        <f t="shared" ref="L43:V43" si="50">L45+L77</f>
        <v>6676.35</v>
      </c>
      <c r="M43" s="320">
        <f t="shared" si="50"/>
        <v>7482.7800000000007</v>
      </c>
      <c r="N43" s="320">
        <f t="shared" si="50"/>
        <v>7986.6200000000008</v>
      </c>
      <c r="O43" s="320">
        <f t="shared" si="50"/>
        <v>8564.7800000000007</v>
      </c>
      <c r="P43" s="320">
        <f t="shared" si="50"/>
        <v>9035.7400000000016</v>
      </c>
      <c r="Q43" s="320">
        <f t="shared" si="50"/>
        <v>9637.2599999999984</v>
      </c>
      <c r="R43" s="320">
        <f t="shared" si="50"/>
        <v>10407.609999999999</v>
      </c>
      <c r="S43" s="320">
        <f t="shared" si="50"/>
        <v>11007.160000000002</v>
      </c>
      <c r="T43" s="320">
        <f t="shared" si="50"/>
        <v>11672.260000000002</v>
      </c>
      <c r="U43" s="320">
        <f t="shared" si="50"/>
        <v>11362.100000000002</v>
      </c>
      <c r="V43" s="320">
        <f t="shared" si="50"/>
        <v>12168.480000000001</v>
      </c>
      <c r="W43" s="320">
        <f>W45+W77</f>
        <v>13758.590000000002</v>
      </c>
      <c r="X43" s="320">
        <f t="shared" ref="X43:Y43" si="51">X45+X77</f>
        <v>14917.109999999999</v>
      </c>
      <c r="Y43" s="320">
        <f t="shared" si="51"/>
        <v>16555.092368819998</v>
      </c>
      <c r="Z43" s="320">
        <f>AF43</f>
        <v>19315.392400000012</v>
      </c>
      <c r="AA43" s="321"/>
      <c r="AC43" s="320">
        <f t="shared" ref="AC43:AH43" si="52">AC45+AC77</f>
        <v>16498.117699999999</v>
      </c>
      <c r="AD43" s="320">
        <f t="shared" si="52"/>
        <v>16611.131099999999</v>
      </c>
      <c r="AE43" s="320">
        <f t="shared" si="52"/>
        <v>16827.25989999999</v>
      </c>
      <c r="AF43" s="320">
        <f t="shared" si="52"/>
        <v>19315.392400000012</v>
      </c>
      <c r="AG43" s="320">
        <f t="shared" si="52"/>
        <v>19331.043600000012</v>
      </c>
      <c r="AH43" s="320">
        <f t="shared" si="52"/>
        <v>19621.713300000003</v>
      </c>
      <c r="AI43" s="320"/>
      <c r="AJ43" s="320"/>
      <c r="AK43" s="259"/>
      <c r="AL43" s="321"/>
      <c r="AM43" s="321"/>
      <c r="AN43" s="321"/>
      <c r="AO43" s="321"/>
      <c r="AP43" s="321"/>
      <c r="AQ43" s="321"/>
      <c r="AR43" s="321"/>
      <c r="AS43" s="321"/>
    </row>
    <row r="44" spans="2:45" ht="15" customHeight="1" x14ac:dyDescent="0.35">
      <c r="B44" s="41"/>
      <c r="C44" s="41"/>
      <c r="D44" s="41"/>
      <c r="E44" s="41"/>
      <c r="F44" s="41"/>
      <c r="G44" s="41"/>
      <c r="H44" s="41"/>
      <c r="I44" s="41"/>
      <c r="J44" s="41"/>
      <c r="K44" s="41"/>
      <c r="L44" s="413"/>
      <c r="M44" s="259"/>
      <c r="N44" s="259"/>
      <c r="O44" s="259"/>
      <c r="P44" s="259"/>
      <c r="Q44" s="259"/>
      <c r="R44" s="259"/>
      <c r="S44" s="259"/>
      <c r="T44" s="259"/>
      <c r="U44" s="259"/>
      <c r="V44" s="259"/>
      <c r="W44" s="259"/>
      <c r="X44" s="259"/>
      <c r="Y44" s="259"/>
      <c r="Z44" s="259"/>
      <c r="AA44" s="259"/>
      <c r="AC44" s="259"/>
      <c r="AD44" s="259"/>
      <c r="AH44" s="259"/>
      <c r="AL44" s="259"/>
      <c r="AM44" s="259"/>
      <c r="AN44" s="259"/>
      <c r="AO44" s="259"/>
      <c r="AP44" s="259"/>
      <c r="AQ44" s="259"/>
      <c r="AR44" s="259"/>
      <c r="AS44" s="259"/>
    </row>
    <row r="45" spans="2:45" ht="15" customHeight="1" x14ac:dyDescent="0.35">
      <c r="B45" s="68" t="s">
        <v>171</v>
      </c>
      <c r="C45" s="68"/>
      <c r="D45" s="68"/>
      <c r="E45" s="68"/>
      <c r="F45" s="68"/>
      <c r="G45" s="68"/>
      <c r="H45" s="68"/>
      <c r="I45" s="68"/>
      <c r="J45" s="68"/>
      <c r="K45" s="68"/>
      <c r="L45" s="320">
        <f t="shared" ref="L45:U45" si="53">L47+L61</f>
        <v>6437.35</v>
      </c>
      <c r="M45" s="320">
        <f t="shared" si="53"/>
        <v>7157.18</v>
      </c>
      <c r="N45" s="320">
        <f t="shared" si="53"/>
        <v>7597.02</v>
      </c>
      <c r="O45" s="320">
        <f t="shared" si="53"/>
        <v>7756.42</v>
      </c>
      <c r="P45" s="320">
        <f t="shared" si="53"/>
        <v>8149.4600000000009</v>
      </c>
      <c r="Q45" s="320">
        <f t="shared" si="53"/>
        <v>9281.3099999999977</v>
      </c>
      <c r="R45" s="320">
        <f t="shared" si="53"/>
        <v>10051.659999999998</v>
      </c>
      <c r="S45" s="320">
        <f t="shared" si="53"/>
        <v>10675.960000000001</v>
      </c>
      <c r="T45" s="320">
        <f t="shared" si="53"/>
        <v>11301.070000000002</v>
      </c>
      <c r="U45" s="320">
        <f t="shared" si="53"/>
        <v>10812.060000000001</v>
      </c>
      <c r="V45" s="320">
        <f>V47+V61</f>
        <v>11499.930000000002</v>
      </c>
      <c r="W45" s="320">
        <f>W47+W61</f>
        <v>12489.990000000002</v>
      </c>
      <c r="X45" s="320">
        <f t="shared" ref="X45:Y45" si="54">X47+X61</f>
        <v>13633.55</v>
      </c>
      <c r="Y45" s="320">
        <f t="shared" si="54"/>
        <v>15485.276993489999</v>
      </c>
      <c r="Z45" s="320">
        <f>AF45</f>
        <v>17785.224200000011</v>
      </c>
      <c r="AA45" s="321"/>
      <c r="AC45" s="320">
        <f t="shared" ref="AC45:AH45" si="55">AC47+AC61</f>
        <v>15300.9023</v>
      </c>
      <c r="AD45" s="320">
        <f t="shared" si="55"/>
        <v>15492.767699999999</v>
      </c>
      <c r="AE45" s="320">
        <f t="shared" si="55"/>
        <v>15708.896499999992</v>
      </c>
      <c r="AF45" s="320">
        <f t="shared" si="55"/>
        <v>17785.224200000011</v>
      </c>
      <c r="AG45" s="320">
        <f t="shared" si="55"/>
        <v>17800.875400000012</v>
      </c>
      <c r="AH45" s="320">
        <f t="shared" si="55"/>
        <v>18114.546600000001</v>
      </c>
      <c r="AI45" s="320"/>
      <c r="AJ45" s="320"/>
      <c r="AK45" s="259"/>
      <c r="AL45" s="321"/>
      <c r="AM45" s="321"/>
      <c r="AN45" s="321"/>
      <c r="AO45" s="321"/>
      <c r="AP45" s="321"/>
      <c r="AQ45" s="321"/>
      <c r="AR45" s="321"/>
      <c r="AS45" s="321"/>
    </row>
    <row r="46" spans="2:45" ht="15" customHeight="1" x14ac:dyDescent="0.35">
      <c r="B46" s="107"/>
      <c r="C46" s="107"/>
      <c r="D46" s="107"/>
      <c r="E46" s="107"/>
      <c r="F46" s="107"/>
      <c r="G46" s="107"/>
      <c r="H46" s="107"/>
      <c r="I46" s="107"/>
      <c r="J46" s="107"/>
      <c r="K46" s="107"/>
      <c r="L46" s="308"/>
      <c r="M46" s="308"/>
      <c r="N46" s="308"/>
      <c r="O46" s="308"/>
      <c r="P46" s="308"/>
      <c r="Q46" s="308"/>
      <c r="R46" s="308"/>
      <c r="S46" s="308"/>
      <c r="T46" s="308"/>
      <c r="U46" s="308"/>
      <c r="V46" s="308"/>
      <c r="W46" s="308"/>
      <c r="X46" s="308"/>
      <c r="Y46" s="308"/>
      <c r="Z46" s="308"/>
      <c r="AA46" s="308"/>
      <c r="AC46" s="308"/>
      <c r="AD46" s="308"/>
      <c r="AH46" s="308"/>
      <c r="AL46" s="321"/>
      <c r="AM46" s="321"/>
      <c r="AN46" s="321"/>
      <c r="AO46" s="321"/>
      <c r="AP46" s="321"/>
      <c r="AQ46" s="321"/>
      <c r="AR46" s="321"/>
      <c r="AS46" s="321"/>
    </row>
    <row r="47" spans="2:45" ht="15" customHeight="1" x14ac:dyDescent="0.35">
      <c r="B47" s="6" t="s">
        <v>172</v>
      </c>
      <c r="C47" s="6"/>
      <c r="D47" s="6"/>
      <c r="E47" s="6"/>
      <c r="F47" s="6"/>
      <c r="G47" s="6"/>
      <c r="H47" s="6"/>
      <c r="I47" s="6"/>
      <c r="J47" s="6"/>
      <c r="K47" s="6"/>
      <c r="L47" s="308">
        <f t="shared" ref="L47:U47" si="56">L48+L52+L56</f>
        <v>6437.35</v>
      </c>
      <c r="M47" s="308">
        <f t="shared" si="56"/>
        <v>7157.18</v>
      </c>
      <c r="N47" s="308">
        <f t="shared" si="56"/>
        <v>7558.2400000000007</v>
      </c>
      <c r="O47" s="308">
        <f t="shared" si="56"/>
        <v>7706.04</v>
      </c>
      <c r="P47" s="308">
        <f t="shared" si="56"/>
        <v>8067.0800000000008</v>
      </c>
      <c r="Q47" s="308">
        <f t="shared" si="56"/>
        <v>9198.9299999999985</v>
      </c>
      <c r="R47" s="308">
        <f t="shared" si="56"/>
        <v>9969.2799999999988</v>
      </c>
      <c r="S47" s="308">
        <f t="shared" si="56"/>
        <v>10530.77</v>
      </c>
      <c r="T47" s="308">
        <f t="shared" si="56"/>
        <v>11155.880000000001</v>
      </c>
      <c r="U47" s="308">
        <f t="shared" si="56"/>
        <v>10666.87</v>
      </c>
      <c r="V47" s="308">
        <f>V48+V52+V56</f>
        <v>11154.740000000002</v>
      </c>
      <c r="W47" s="308">
        <f>W48+W52+W56</f>
        <v>11845.150000000001</v>
      </c>
      <c r="X47" s="308">
        <f t="shared" ref="X47:Y47" si="57">X48+X52+X56</f>
        <v>12136.019999999999</v>
      </c>
      <c r="Y47" s="308">
        <f t="shared" si="57"/>
        <v>12432.236999999999</v>
      </c>
      <c r="Z47" s="308">
        <f t="shared" ref="Z47:Z58" si="58">AF47</f>
        <v>12266.337</v>
      </c>
      <c r="AA47" s="308"/>
      <c r="AC47" s="308">
        <f t="shared" ref="AC47:AG47" si="59">AC48+AC52+AC56</f>
        <v>12134.437</v>
      </c>
      <c r="AD47" s="308">
        <f t="shared" si="59"/>
        <v>11943.736999999999</v>
      </c>
      <c r="AE47" s="308">
        <f t="shared" si="59"/>
        <v>11904.136999999999</v>
      </c>
      <c r="AF47" s="308">
        <f t="shared" si="59"/>
        <v>12266.337</v>
      </c>
      <c r="AG47" s="308">
        <f t="shared" si="59"/>
        <v>12264.3369</v>
      </c>
      <c r="AH47" s="308">
        <f t="shared" ref="AH47" si="60">AH48+AH52+AH56</f>
        <v>12425.187</v>
      </c>
      <c r="AI47" s="308"/>
      <c r="AJ47" s="308"/>
      <c r="AL47" s="321"/>
      <c r="AM47" s="321"/>
      <c r="AN47" s="321"/>
      <c r="AO47" s="321"/>
      <c r="AP47" s="321"/>
      <c r="AQ47" s="321"/>
      <c r="AR47" s="321"/>
      <c r="AS47" s="321"/>
    </row>
    <row r="48" spans="2:45" ht="15" customHeight="1" x14ac:dyDescent="0.35">
      <c r="B48" s="142" t="s">
        <v>164</v>
      </c>
      <c r="C48" s="142"/>
      <c r="D48" s="142"/>
      <c r="E48" s="142"/>
      <c r="F48" s="142"/>
      <c r="G48" s="142"/>
      <c r="H48" s="142"/>
      <c r="I48" s="142"/>
      <c r="J48" s="142"/>
      <c r="K48" s="142"/>
      <c r="L48" s="308">
        <f>L49+L50+L51</f>
        <v>3200.03</v>
      </c>
      <c r="M48" s="308">
        <f t="shared" ref="M48:U48" si="61">M49+M50+M51</f>
        <v>3651.86</v>
      </c>
      <c r="N48" s="308">
        <f t="shared" si="61"/>
        <v>3837.66</v>
      </c>
      <c r="O48" s="308">
        <f t="shared" si="61"/>
        <v>4116.34</v>
      </c>
      <c r="P48" s="308">
        <f t="shared" si="61"/>
        <v>4178.38</v>
      </c>
      <c r="Q48" s="308">
        <f t="shared" si="61"/>
        <v>4912.2299999999996</v>
      </c>
      <c r="R48" s="308">
        <f t="shared" si="61"/>
        <v>4934.08</v>
      </c>
      <c r="S48" s="308">
        <f t="shared" si="61"/>
        <v>5005.9799999999996</v>
      </c>
      <c r="T48" s="308">
        <f t="shared" si="61"/>
        <v>5217.08</v>
      </c>
      <c r="U48" s="308">
        <f t="shared" si="61"/>
        <v>4346.47</v>
      </c>
      <c r="V48" s="308">
        <f>V49+V50+V51</f>
        <v>4713.84</v>
      </c>
      <c r="W48" s="308">
        <f>W49+W50+W51</f>
        <v>5174.68</v>
      </c>
      <c r="X48" s="308">
        <f t="shared" ref="X48:Y48" si="62">X49+X50+X51</f>
        <v>5050.3499999999995</v>
      </c>
      <c r="Y48" s="308">
        <f t="shared" si="62"/>
        <v>4929.6149999999998</v>
      </c>
      <c r="Z48" s="308">
        <f t="shared" si="58"/>
        <v>4871.5150000000003</v>
      </c>
      <c r="AA48" s="308"/>
      <c r="AC48" s="308">
        <f t="shared" ref="AC48:AG48" si="63">AC49+AC50+AC51</f>
        <v>4929.6149999999998</v>
      </c>
      <c r="AD48" s="308">
        <f t="shared" si="63"/>
        <v>4738.915</v>
      </c>
      <c r="AE48" s="308">
        <f t="shared" si="63"/>
        <v>4709.9149999999991</v>
      </c>
      <c r="AF48" s="308">
        <f t="shared" si="63"/>
        <v>4871.5150000000003</v>
      </c>
      <c r="AG48" s="308">
        <f t="shared" si="63"/>
        <v>4871.5150000000003</v>
      </c>
      <c r="AH48" s="308">
        <f t="shared" ref="AH48" si="64">AH49+AH50+AH51</f>
        <v>4934.5150000000003</v>
      </c>
      <c r="AI48" s="308"/>
      <c r="AJ48" s="308"/>
      <c r="AL48" s="321"/>
      <c r="AM48" s="321"/>
      <c r="AN48" s="321"/>
      <c r="AO48" s="321"/>
      <c r="AP48" s="321"/>
      <c r="AQ48" s="321"/>
      <c r="AR48" s="321"/>
      <c r="AS48" s="321"/>
    </row>
    <row r="49" spans="1:45" ht="15" customHeight="1" x14ac:dyDescent="0.35">
      <c r="B49" s="38" t="s">
        <v>75</v>
      </c>
      <c r="C49" s="38"/>
      <c r="D49" s="38"/>
      <c r="E49" s="38"/>
      <c r="F49" s="38"/>
      <c r="G49" s="38"/>
      <c r="H49" s="38"/>
      <c r="I49" s="38"/>
      <c r="J49" s="38"/>
      <c r="K49" s="38"/>
      <c r="L49" s="309">
        <v>2049.61</v>
      </c>
      <c r="M49" s="309">
        <v>2200.94</v>
      </c>
      <c r="N49" s="309">
        <v>2310.44</v>
      </c>
      <c r="O49" s="309">
        <v>2194.0700000000002</v>
      </c>
      <c r="P49" s="309">
        <v>2194.0700000000002</v>
      </c>
      <c r="Q49" s="309">
        <v>2194.2199999999998</v>
      </c>
      <c r="R49" s="309">
        <v>2194.2199999999998</v>
      </c>
      <c r="S49" s="309">
        <v>2243.7199999999998</v>
      </c>
      <c r="T49" s="309">
        <v>2311.52</v>
      </c>
      <c r="U49" s="309">
        <v>1974.2</v>
      </c>
      <c r="V49" s="309">
        <v>2137.37</v>
      </c>
      <c r="W49" s="309">
        <v>2193.61</v>
      </c>
      <c r="X49" s="309">
        <v>2157.58</v>
      </c>
      <c r="Y49" s="309" vm="485">
        <v>1966.72</v>
      </c>
      <c r="Z49" s="309" vm="608">
        <f t="shared" si="58"/>
        <v>1986.7200000000003</v>
      </c>
      <c r="AA49" s="309"/>
      <c r="AC49" s="309" vm="133">
        <v>1966.7199999999998</v>
      </c>
      <c r="AD49" s="315" vm="245">
        <v>1966.72</v>
      </c>
      <c r="AE49" s="309" vm="349">
        <v>1966.72</v>
      </c>
      <c r="AF49" s="309" vm="608">
        <v>1986.7200000000003</v>
      </c>
      <c r="AG49" s="309" vm="544">
        <v>1986.7200000000005</v>
      </c>
      <c r="AH49" s="315" vm="711">
        <v>1986.7200000000003</v>
      </c>
      <c r="AI49" s="309"/>
      <c r="AJ49" s="309"/>
      <c r="AL49" s="322"/>
      <c r="AM49" s="322"/>
      <c r="AN49" s="322"/>
      <c r="AO49" s="322"/>
      <c r="AP49" s="322"/>
      <c r="AQ49" s="322"/>
      <c r="AR49" s="322"/>
      <c r="AS49" s="322"/>
    </row>
    <row r="50" spans="1:45" ht="15" customHeight="1" x14ac:dyDescent="0.35">
      <c r="B50" s="38" t="s">
        <v>70</v>
      </c>
      <c r="C50" s="38"/>
      <c r="D50" s="38"/>
      <c r="E50" s="38"/>
      <c r="F50" s="38"/>
      <c r="G50" s="38"/>
      <c r="H50" s="38"/>
      <c r="I50" s="38"/>
      <c r="J50" s="38"/>
      <c r="K50" s="38"/>
      <c r="L50" s="309">
        <v>599.16999999999996</v>
      </c>
      <c r="M50" s="309">
        <v>613.07000000000005</v>
      </c>
      <c r="N50" s="309">
        <v>615.37</v>
      </c>
      <c r="O50" s="309">
        <v>619.37</v>
      </c>
      <c r="P50" s="309">
        <v>621.72</v>
      </c>
      <c r="Q50" s="309">
        <v>1244.92</v>
      </c>
      <c r="R50" s="309">
        <v>1248.77</v>
      </c>
      <c r="S50" s="309">
        <v>1248.77</v>
      </c>
      <c r="T50" s="309">
        <v>1304.07</v>
      </c>
      <c r="U50" s="309">
        <v>1159.97</v>
      </c>
      <c r="V50" s="309">
        <v>1223.97</v>
      </c>
      <c r="W50" s="309">
        <v>1137.67</v>
      </c>
      <c r="X50" s="309">
        <v>1155.57</v>
      </c>
      <c r="Y50" s="309" vm="73">
        <v>1177.17</v>
      </c>
      <c r="Z50" s="309" vm="435">
        <f t="shared" si="58"/>
        <v>1177.17</v>
      </c>
      <c r="AA50" s="309"/>
      <c r="AC50" s="309" vm="135">
        <v>1177.1699999999996</v>
      </c>
      <c r="AD50" s="315" vm="238">
        <v>1177.1699999999998</v>
      </c>
      <c r="AE50" s="309" vm="350">
        <v>1177.1699999999994</v>
      </c>
      <c r="AF50" s="309" vm="435">
        <v>1177.17</v>
      </c>
      <c r="AG50" s="309" vm="545">
        <v>1177.17</v>
      </c>
      <c r="AH50" s="315" vm="692">
        <v>1177.17</v>
      </c>
      <c r="AI50" s="309"/>
      <c r="AJ50" s="309"/>
      <c r="AL50" s="322"/>
      <c r="AM50" s="322"/>
      <c r="AN50" s="322"/>
      <c r="AO50" s="322"/>
      <c r="AP50" s="322"/>
      <c r="AQ50" s="322"/>
      <c r="AR50" s="322"/>
      <c r="AS50" s="322"/>
    </row>
    <row r="51" spans="1:45" ht="15" customHeight="1" x14ac:dyDescent="0.35">
      <c r="B51" s="38" t="s">
        <v>173</v>
      </c>
      <c r="C51" s="38"/>
      <c r="D51" s="38"/>
      <c r="E51" s="38"/>
      <c r="F51" s="38"/>
      <c r="G51" s="38"/>
      <c r="H51" s="38"/>
      <c r="I51" s="38"/>
      <c r="J51" s="38"/>
      <c r="K51" s="38"/>
      <c r="L51" s="309">
        <v>551.25</v>
      </c>
      <c r="M51" s="309">
        <v>837.85</v>
      </c>
      <c r="N51" s="309">
        <v>911.85</v>
      </c>
      <c r="O51" s="309">
        <v>1302.9000000000001</v>
      </c>
      <c r="P51" s="309">
        <v>1362.5900000000001</v>
      </c>
      <c r="Q51" s="309">
        <v>1473.0900000000001</v>
      </c>
      <c r="R51" s="309">
        <v>1491.0900000000001</v>
      </c>
      <c r="S51" s="309">
        <v>1513.49</v>
      </c>
      <c r="T51" s="309">
        <v>1601.49</v>
      </c>
      <c r="U51" s="309">
        <v>1212.3</v>
      </c>
      <c r="V51" s="309">
        <v>1352.5</v>
      </c>
      <c r="W51" s="309">
        <v>1843.3999999999996</v>
      </c>
      <c r="X51" s="309">
        <v>1737.1999999999998</v>
      </c>
      <c r="Y51" s="309">
        <v>1785.7249999999999</v>
      </c>
      <c r="Z51" s="309">
        <f t="shared" si="58"/>
        <v>1707.625</v>
      </c>
      <c r="AA51" s="309"/>
      <c r="AC51" s="309">
        <v>1785.7249999999999</v>
      </c>
      <c r="AD51" s="309">
        <v>1595.0250000000001</v>
      </c>
      <c r="AE51" s="309">
        <v>1566.0250000000001</v>
      </c>
      <c r="AF51" s="309">
        <v>1707.625</v>
      </c>
      <c r="AG51" s="309">
        <v>1707.625</v>
      </c>
      <c r="AH51" s="309">
        <v>1770.625</v>
      </c>
      <c r="AI51" s="309"/>
      <c r="AJ51" s="309"/>
      <c r="AL51" s="322"/>
      <c r="AM51" s="322"/>
      <c r="AN51" s="322"/>
      <c r="AO51" s="322"/>
      <c r="AP51" s="322"/>
      <c r="AQ51" s="322"/>
      <c r="AR51" s="322"/>
      <c r="AS51" s="322"/>
    </row>
    <row r="52" spans="1:45" ht="15" customHeight="1" x14ac:dyDescent="0.35">
      <c r="B52" s="142" t="s">
        <v>6</v>
      </c>
      <c r="C52" s="142"/>
      <c r="D52" s="142"/>
      <c r="E52" s="142"/>
      <c r="F52" s="142"/>
      <c r="G52" s="142"/>
      <c r="H52" s="142"/>
      <c r="I52" s="142"/>
      <c r="J52" s="142"/>
      <c r="K52" s="142"/>
      <c r="L52" s="308">
        <f t="shared" ref="L52:U52" si="65">L53+L54+L55</f>
        <v>3223.52</v>
      </c>
      <c r="M52" s="308">
        <f t="shared" si="65"/>
        <v>3421.52</v>
      </c>
      <c r="N52" s="308">
        <f t="shared" si="65"/>
        <v>3636.78</v>
      </c>
      <c r="O52" s="308">
        <f t="shared" si="65"/>
        <v>3505.9</v>
      </c>
      <c r="P52" s="308">
        <f t="shared" si="65"/>
        <v>3804.9</v>
      </c>
      <c r="Q52" s="308">
        <f t="shared" si="65"/>
        <v>4202.8999999999996</v>
      </c>
      <c r="R52" s="308">
        <f t="shared" si="65"/>
        <v>4831.3999999999996</v>
      </c>
      <c r="S52" s="308">
        <f t="shared" si="65"/>
        <v>5194.09</v>
      </c>
      <c r="T52" s="308">
        <f t="shared" si="65"/>
        <v>5471.6</v>
      </c>
      <c r="U52" s="308">
        <f t="shared" si="65"/>
        <v>5853.2</v>
      </c>
      <c r="V52" s="308">
        <f>V53+V54+V55</f>
        <v>6005.2</v>
      </c>
      <c r="W52" s="308">
        <f>W53+W54+W55</f>
        <v>6079.27</v>
      </c>
      <c r="X52" s="308">
        <f t="shared" ref="X52:Y52" si="66">X53+X54+X55</f>
        <v>6175.27</v>
      </c>
      <c r="Y52" s="308">
        <f t="shared" si="66"/>
        <v>6671.021999999999</v>
      </c>
      <c r="Z52" s="308">
        <f t="shared" si="58"/>
        <v>6363.3220000000001</v>
      </c>
      <c r="AA52" s="308"/>
      <c r="AC52" s="308">
        <f t="shared" ref="AC52" si="67">AC53+AC54+AC55</f>
        <v>6373.9220000000005</v>
      </c>
      <c r="AD52" s="308">
        <f>AD53+AD54+AD55</f>
        <v>6373.9220000000005</v>
      </c>
      <c r="AE52" s="308">
        <f>AE53+AE54+AE55</f>
        <v>6363.3220000000001</v>
      </c>
      <c r="AF52" s="308">
        <f>AF53+AF54+AF55</f>
        <v>6363.3220000000001</v>
      </c>
      <c r="AG52" s="308">
        <f>AG53+AG54+AG55</f>
        <v>6361.3218999999999</v>
      </c>
      <c r="AH52" s="308">
        <f>AH53+AH54+AH55</f>
        <v>6435.5720000000001</v>
      </c>
      <c r="AI52" s="308"/>
      <c r="AJ52" s="308"/>
      <c r="AL52" s="321"/>
      <c r="AM52" s="321"/>
      <c r="AN52" s="321"/>
      <c r="AO52" s="321"/>
      <c r="AP52" s="321"/>
      <c r="AQ52" s="321"/>
      <c r="AR52" s="321"/>
      <c r="AS52" s="321"/>
    </row>
    <row r="53" spans="1:45" ht="15" customHeight="1" x14ac:dyDescent="0.35">
      <c r="B53" s="38" t="s">
        <v>174</v>
      </c>
      <c r="C53" s="38"/>
      <c r="D53" s="38"/>
      <c r="E53" s="38"/>
      <c r="F53" s="38"/>
      <c r="G53" s="38"/>
      <c r="H53" s="38"/>
      <c r="I53" s="38"/>
      <c r="J53" s="38"/>
      <c r="K53" s="38"/>
      <c r="L53" s="309">
        <v>3223.52</v>
      </c>
      <c r="M53" s="309">
        <v>3421.52</v>
      </c>
      <c r="N53" s="309">
        <v>3636.78</v>
      </c>
      <c r="O53" s="309">
        <v>3475.9</v>
      </c>
      <c r="P53" s="309">
        <v>3774.9</v>
      </c>
      <c r="Q53" s="309">
        <v>4172.8999999999996</v>
      </c>
      <c r="R53" s="309">
        <v>4601.3999999999996</v>
      </c>
      <c r="S53" s="309">
        <v>4964.59</v>
      </c>
      <c r="T53" s="309">
        <v>5242.1000000000004</v>
      </c>
      <c r="U53" s="309">
        <v>5623.7</v>
      </c>
      <c r="V53" s="309">
        <v>5737.9</v>
      </c>
      <c r="W53" s="309">
        <v>5749.97</v>
      </c>
      <c r="X53" s="309">
        <v>5749.97</v>
      </c>
      <c r="Y53" s="309" vm="74">
        <v>5948.6619999999994</v>
      </c>
      <c r="Z53" s="309" vm="410">
        <f t="shared" si="58"/>
        <v>5938.0619999999999</v>
      </c>
      <c r="AA53" s="309"/>
      <c r="AC53" s="309" vm="140">
        <v>5948.6620000000003</v>
      </c>
      <c r="AD53" s="315" vm="247">
        <v>5948.6620000000003</v>
      </c>
      <c r="AE53" s="309" vm="352">
        <v>5938.0619999999999</v>
      </c>
      <c r="AF53" s="309" vm="410">
        <v>5938.0619999999999</v>
      </c>
      <c r="AG53" s="309" vm="547">
        <v>5936.0618999999997</v>
      </c>
      <c r="AH53" s="315" vm="716">
        <v>6010.3119999999999</v>
      </c>
      <c r="AI53" s="309"/>
      <c r="AJ53" s="309"/>
      <c r="AL53" s="322"/>
      <c r="AM53" s="322"/>
      <c r="AN53" s="322"/>
      <c r="AO53" s="322"/>
      <c r="AP53" s="322"/>
      <c r="AQ53" s="322"/>
      <c r="AR53" s="322"/>
      <c r="AS53" s="322"/>
    </row>
    <row r="54" spans="1:45" ht="15" customHeight="1" x14ac:dyDescent="0.35">
      <c r="B54" s="38" t="s">
        <v>175</v>
      </c>
      <c r="C54" s="38"/>
      <c r="D54" s="38"/>
      <c r="E54" s="38"/>
      <c r="F54" s="38"/>
      <c r="G54" s="38"/>
      <c r="H54" s="38"/>
      <c r="I54" s="38"/>
      <c r="J54" s="38"/>
      <c r="K54" s="38"/>
      <c r="L54" s="309">
        <v>0</v>
      </c>
      <c r="M54" s="309">
        <v>0</v>
      </c>
      <c r="N54" s="309">
        <v>0</v>
      </c>
      <c r="O54" s="309">
        <v>30</v>
      </c>
      <c r="P54" s="309">
        <v>30</v>
      </c>
      <c r="Q54" s="309">
        <v>30</v>
      </c>
      <c r="R54" s="309">
        <v>30</v>
      </c>
      <c r="S54" s="309">
        <v>30</v>
      </c>
      <c r="T54" s="309">
        <v>30</v>
      </c>
      <c r="U54" s="309">
        <v>30</v>
      </c>
      <c r="V54" s="309">
        <v>67.8</v>
      </c>
      <c r="W54" s="309">
        <v>129.80000000000001</v>
      </c>
      <c r="X54" s="309">
        <v>129.80000000000001</v>
      </c>
      <c r="Y54" s="309" vm="487">
        <v>426.86</v>
      </c>
      <c r="Z54" s="309" vm="437">
        <f t="shared" si="58"/>
        <v>129.76</v>
      </c>
      <c r="AA54" s="309"/>
      <c r="AC54" s="309" vm="141">
        <v>129.76</v>
      </c>
      <c r="AD54" s="315" vm="219">
        <v>129.76</v>
      </c>
      <c r="AE54" s="309" vm="353">
        <v>129.76</v>
      </c>
      <c r="AF54" s="309" vm="437">
        <v>129.76</v>
      </c>
      <c r="AG54" s="309" vm="548">
        <v>129.76</v>
      </c>
      <c r="AH54" s="315" vm="710">
        <v>129.76</v>
      </c>
      <c r="AI54" s="309"/>
      <c r="AJ54" s="309"/>
      <c r="AL54" s="322"/>
      <c r="AM54" s="322"/>
      <c r="AN54" s="322"/>
      <c r="AO54" s="322"/>
      <c r="AP54" s="322"/>
      <c r="AQ54" s="322"/>
      <c r="AR54" s="322"/>
      <c r="AS54" s="322"/>
    </row>
    <row r="55" spans="1:45" s="257" customFormat="1" ht="15" customHeight="1" x14ac:dyDescent="0.35">
      <c r="A55"/>
      <c r="B55" s="38" t="s">
        <v>176</v>
      </c>
      <c r="C55" s="38"/>
      <c r="D55" s="38"/>
      <c r="E55" s="38"/>
      <c r="F55" s="38"/>
      <c r="G55" s="38"/>
      <c r="H55" s="38"/>
      <c r="I55" s="38"/>
      <c r="J55" s="38"/>
      <c r="K55" s="38"/>
      <c r="L55" s="309">
        <v>0</v>
      </c>
      <c r="M55" s="309">
        <v>0</v>
      </c>
      <c r="N55" s="309">
        <v>0</v>
      </c>
      <c r="O55" s="309">
        <v>0</v>
      </c>
      <c r="P55" s="309">
        <v>0</v>
      </c>
      <c r="Q55" s="309">
        <v>0</v>
      </c>
      <c r="R55" s="309">
        <v>200</v>
      </c>
      <c r="S55" s="309">
        <v>199.5</v>
      </c>
      <c r="T55" s="309">
        <v>199.5</v>
      </c>
      <c r="U55" s="309">
        <v>199.5</v>
      </c>
      <c r="V55" s="309">
        <v>199.5</v>
      </c>
      <c r="W55" s="309">
        <v>199.5</v>
      </c>
      <c r="X55" s="309">
        <v>295.5</v>
      </c>
      <c r="Y55" s="309" vm="488">
        <v>295.5</v>
      </c>
      <c r="Z55" s="309" vm="425">
        <f t="shared" si="58"/>
        <v>295.5</v>
      </c>
      <c r="AA55" s="309"/>
      <c r="AC55" s="309" vm="142">
        <v>295.5</v>
      </c>
      <c r="AD55" s="315" vm="248">
        <v>295.5</v>
      </c>
      <c r="AE55" s="309" vm="354">
        <v>295.5</v>
      </c>
      <c r="AF55" s="309" vm="425">
        <v>295.5</v>
      </c>
      <c r="AG55" s="309" vm="549">
        <v>295.5</v>
      </c>
      <c r="AH55" s="315" vm="702">
        <v>295.5</v>
      </c>
      <c r="AI55" s="309"/>
      <c r="AJ55" s="309"/>
      <c r="AL55" s="322"/>
      <c r="AM55" s="322"/>
      <c r="AN55" s="322"/>
      <c r="AO55" s="322"/>
      <c r="AP55" s="322"/>
      <c r="AQ55" s="322"/>
      <c r="AR55" s="322"/>
      <c r="AS55" s="322"/>
    </row>
    <row r="56" spans="1:45" ht="15" customHeight="1" x14ac:dyDescent="0.35">
      <c r="B56" s="142" t="s">
        <v>165</v>
      </c>
      <c r="C56" s="142"/>
      <c r="D56" s="142"/>
      <c r="E56" s="142"/>
      <c r="F56" s="142"/>
      <c r="G56" s="142"/>
      <c r="H56" s="142"/>
      <c r="I56" s="142"/>
      <c r="J56" s="142"/>
      <c r="K56" s="142"/>
      <c r="L56" s="308">
        <f>L57</f>
        <v>13.8</v>
      </c>
      <c r="M56" s="308">
        <f t="shared" ref="M56:U56" si="68">M57</f>
        <v>83.8</v>
      </c>
      <c r="N56" s="308">
        <f t="shared" si="68"/>
        <v>83.8</v>
      </c>
      <c r="O56" s="308">
        <f t="shared" si="68"/>
        <v>83.8</v>
      </c>
      <c r="P56" s="308">
        <f t="shared" si="68"/>
        <v>83.8</v>
      </c>
      <c r="Q56" s="308">
        <f t="shared" si="68"/>
        <v>83.8</v>
      </c>
      <c r="R56" s="308">
        <f t="shared" si="68"/>
        <v>203.8</v>
      </c>
      <c r="S56" s="308">
        <f t="shared" si="68"/>
        <v>330.7</v>
      </c>
      <c r="T56" s="308">
        <f t="shared" si="68"/>
        <v>467.2</v>
      </c>
      <c r="U56" s="308">
        <f t="shared" si="68"/>
        <v>467.2</v>
      </c>
      <c r="V56" s="308">
        <f>V57</f>
        <v>435.7</v>
      </c>
      <c r="W56" s="308">
        <f>W57</f>
        <v>591.20000000000005</v>
      </c>
      <c r="X56" s="308">
        <f t="shared" ref="X56" si="69">X57</f>
        <v>910.4</v>
      </c>
      <c r="Y56" s="308">
        <f>Y57+Y58</f>
        <v>831.60000000000014</v>
      </c>
      <c r="Z56" s="308">
        <f t="shared" si="58"/>
        <v>1031.5000000000002</v>
      </c>
      <c r="AA56" s="308"/>
      <c r="AC56" s="308">
        <f>AC57+$AG$58</f>
        <v>830.9</v>
      </c>
      <c r="AD56" s="308">
        <f>AD57+AD58</f>
        <v>830.9</v>
      </c>
      <c r="AE56" s="308">
        <f>AE57+AE58</f>
        <v>830.90000000000009</v>
      </c>
      <c r="AF56" s="308">
        <f>AF57+AF58</f>
        <v>1031.5000000000002</v>
      </c>
      <c r="AG56" s="308">
        <f>AG57+AG58</f>
        <v>1031.5</v>
      </c>
      <c r="AH56" s="308">
        <f>AH57+AH58</f>
        <v>1055.1000000000001</v>
      </c>
      <c r="AI56" s="308"/>
      <c r="AJ56" s="308"/>
      <c r="AL56" s="321"/>
      <c r="AM56" s="321"/>
      <c r="AN56" s="321"/>
      <c r="AO56" s="321"/>
      <c r="AP56" s="321"/>
      <c r="AQ56" s="321"/>
      <c r="AR56" s="321"/>
      <c r="AS56" s="321"/>
    </row>
    <row r="57" spans="1:45" ht="15" customHeight="1" x14ac:dyDescent="0.35">
      <c r="B57" s="38" t="s">
        <v>76</v>
      </c>
      <c r="C57" s="38"/>
      <c r="D57" s="38"/>
      <c r="E57" s="38"/>
      <c r="F57" s="38"/>
      <c r="G57" s="38"/>
      <c r="H57" s="38"/>
      <c r="I57" s="38"/>
      <c r="J57" s="38"/>
      <c r="K57" s="38"/>
      <c r="L57" s="309">
        <v>13.8</v>
      </c>
      <c r="M57" s="309">
        <v>83.8</v>
      </c>
      <c r="N57" s="309">
        <v>83.8</v>
      </c>
      <c r="O57" s="309">
        <v>83.8</v>
      </c>
      <c r="P57" s="309">
        <v>83.8</v>
      </c>
      <c r="Q57" s="309">
        <v>83.8</v>
      </c>
      <c r="R57" s="309">
        <v>203.8</v>
      </c>
      <c r="S57" s="309">
        <v>330.7</v>
      </c>
      <c r="T57" s="309">
        <v>467.2</v>
      </c>
      <c r="U57" s="309">
        <v>467.2</v>
      </c>
      <c r="V57" s="309">
        <v>435.7</v>
      </c>
      <c r="W57" s="309">
        <v>591.20000000000005</v>
      </c>
      <c r="X57" s="309">
        <v>910.4</v>
      </c>
      <c r="Y57" s="309" vm="490">
        <v>749.00000000000011</v>
      </c>
      <c r="Z57" s="309" vm="439">
        <f t="shared" si="58"/>
        <v>948.9000000000002</v>
      </c>
      <c r="AA57" s="309"/>
      <c r="AC57" s="309" vm="144">
        <v>748.3</v>
      </c>
      <c r="AD57" s="315" vm="250">
        <v>748.3</v>
      </c>
      <c r="AE57" s="309" vm="354">
        <v>748.30000000000007</v>
      </c>
      <c r="AF57" s="309" vm="439">
        <v>948.9000000000002</v>
      </c>
      <c r="AG57" s="309" vm="551">
        <v>948.90000000000009</v>
      </c>
      <c r="AH57" s="315" vm="698">
        <v>972.50000000000011</v>
      </c>
      <c r="AI57" s="309"/>
      <c r="AJ57" s="309"/>
      <c r="AL57" s="322"/>
      <c r="AM57" s="322"/>
      <c r="AN57" s="322"/>
      <c r="AO57" s="322"/>
      <c r="AP57" s="322"/>
      <c r="AQ57" s="322"/>
      <c r="AR57" s="322"/>
      <c r="AS57" s="322"/>
    </row>
    <row r="58" spans="1:45" ht="15" customHeight="1" x14ac:dyDescent="0.35">
      <c r="B58" s="38" t="s">
        <v>177</v>
      </c>
      <c r="C58" s="38"/>
      <c r="D58" s="38"/>
      <c r="E58" s="38"/>
      <c r="F58" s="38"/>
      <c r="G58" s="38"/>
      <c r="H58" s="38"/>
      <c r="I58" s="38"/>
      <c r="J58" s="38"/>
      <c r="K58" s="38"/>
      <c r="L58" s="413" t="s">
        <v>11</v>
      </c>
      <c r="M58" s="413" t="s">
        <v>11</v>
      </c>
      <c r="N58" s="413" t="s">
        <v>11</v>
      </c>
      <c r="O58" s="413" t="s">
        <v>11</v>
      </c>
      <c r="P58" s="413" t="s">
        <v>11</v>
      </c>
      <c r="Q58" s="413" t="s">
        <v>11</v>
      </c>
      <c r="R58" s="413" t="s">
        <v>11</v>
      </c>
      <c r="S58" s="413" t="s">
        <v>11</v>
      </c>
      <c r="T58" s="413" t="s">
        <v>11</v>
      </c>
      <c r="U58" s="413" t="s">
        <v>11</v>
      </c>
      <c r="V58" s="413" t="s">
        <v>11</v>
      </c>
      <c r="W58" s="413" t="s">
        <v>11</v>
      </c>
      <c r="X58" s="413" t="s">
        <v>11</v>
      </c>
      <c r="Y58" s="413" vm="79">
        <v>82.6</v>
      </c>
      <c r="Z58" s="413" vm="440">
        <f t="shared" si="58"/>
        <v>82.6</v>
      </c>
      <c r="AA58" s="413"/>
      <c r="AC58" s="413" vm="146">
        <v>82.6</v>
      </c>
      <c r="AD58" s="397" vm="264">
        <v>82.6</v>
      </c>
      <c r="AE58" s="310" vm="357">
        <v>82.6</v>
      </c>
      <c r="AF58" s="310" vm="440">
        <v>82.6</v>
      </c>
      <c r="AG58" s="310" vm="553">
        <v>82.6</v>
      </c>
      <c r="AH58" s="397" vm="616">
        <v>82.6</v>
      </c>
      <c r="AI58" s="310"/>
      <c r="AJ58" s="310"/>
      <c r="AL58" s="322"/>
      <c r="AM58" s="322"/>
      <c r="AN58" s="322"/>
      <c r="AO58" s="322"/>
      <c r="AP58" s="322"/>
      <c r="AQ58" s="322"/>
      <c r="AR58" s="322"/>
      <c r="AS58" s="322"/>
    </row>
    <row r="59" spans="1:45" ht="15" customHeight="1" x14ac:dyDescent="0.35">
      <c r="B59" s="142" t="s">
        <v>178</v>
      </c>
      <c r="C59" s="38"/>
      <c r="D59" s="38"/>
      <c r="E59" s="38"/>
      <c r="F59" s="38"/>
      <c r="G59" s="38"/>
      <c r="H59" s="38"/>
      <c r="I59" s="38"/>
      <c r="J59" s="38"/>
      <c r="K59" s="38"/>
      <c r="L59" s="414" t="s">
        <v>11</v>
      </c>
      <c r="M59" s="414" t="s">
        <v>11</v>
      </c>
      <c r="N59" s="414" t="s">
        <v>11</v>
      </c>
      <c r="O59" s="414" t="s">
        <v>11</v>
      </c>
      <c r="P59" s="414" t="s">
        <v>11</v>
      </c>
      <c r="Q59" s="414" t="s">
        <v>11</v>
      </c>
      <c r="R59" s="414" t="s">
        <v>11</v>
      </c>
      <c r="S59" s="414" t="s">
        <v>11</v>
      </c>
      <c r="T59" s="414" t="s">
        <v>11</v>
      </c>
      <c r="U59" s="414" t="s">
        <v>11</v>
      </c>
      <c r="V59" s="414" t="s">
        <v>11</v>
      </c>
      <c r="W59" s="414" t="s">
        <v>11</v>
      </c>
      <c r="X59" s="414" t="s">
        <v>11</v>
      </c>
      <c r="Y59" s="414" t="s">
        <v>11</v>
      </c>
      <c r="Z59" s="414" t="s">
        <v>11</v>
      </c>
      <c r="AA59" s="414"/>
      <c r="AC59" s="414" t="s">
        <v>11</v>
      </c>
      <c r="AD59" s="414" t="s">
        <v>11</v>
      </c>
      <c r="AE59" s="414" t="s">
        <v>11</v>
      </c>
      <c r="AF59" s="414" t="s">
        <v>11</v>
      </c>
      <c r="AG59" s="414" t="s">
        <v>11</v>
      </c>
      <c r="AH59" s="414" t="s">
        <v>11</v>
      </c>
      <c r="AI59" s="414"/>
      <c r="AJ59" s="414"/>
      <c r="AL59" s="322"/>
      <c r="AM59" s="322"/>
      <c r="AN59" s="322"/>
      <c r="AO59" s="322"/>
      <c r="AP59" s="322"/>
      <c r="AQ59" s="322"/>
      <c r="AR59" s="322"/>
      <c r="AS59" s="322"/>
    </row>
    <row r="60" spans="1:45" ht="15" customHeight="1" x14ac:dyDescent="0.35">
      <c r="B60" s="20"/>
      <c r="C60" s="20"/>
      <c r="D60" s="20"/>
      <c r="E60" s="20"/>
      <c r="F60" s="20"/>
      <c r="G60" s="20"/>
      <c r="H60" s="20"/>
      <c r="I60" s="20"/>
      <c r="J60" s="20"/>
      <c r="K60" s="20"/>
      <c r="L60" s="309"/>
      <c r="M60" s="107"/>
      <c r="N60" s="107"/>
      <c r="O60" s="107"/>
      <c r="P60" s="107"/>
      <c r="Q60" s="317"/>
      <c r="R60" s="317"/>
      <c r="S60" s="317"/>
      <c r="T60" s="317"/>
      <c r="U60" s="317"/>
      <c r="V60" s="317"/>
      <c r="W60" s="317"/>
      <c r="X60" s="317"/>
      <c r="Y60" s="317"/>
      <c r="Z60" s="317"/>
      <c r="AA60" s="317"/>
      <c r="AC60" s="317"/>
      <c r="AD60" s="317"/>
      <c r="AH60" s="317"/>
      <c r="AL60" s="323"/>
      <c r="AM60" s="323"/>
      <c r="AN60" s="323"/>
      <c r="AO60" s="323"/>
      <c r="AP60" s="323"/>
      <c r="AQ60" s="323"/>
      <c r="AR60" s="323"/>
      <c r="AS60" s="323"/>
    </row>
    <row r="61" spans="1:45" s="257" customFormat="1" ht="15" customHeight="1" x14ac:dyDescent="0.35">
      <c r="A61"/>
      <c r="B61" s="6" t="s">
        <v>179</v>
      </c>
      <c r="C61" s="6"/>
      <c r="D61" s="6"/>
      <c r="E61" s="6"/>
      <c r="F61" s="6"/>
      <c r="G61" s="6"/>
      <c r="H61" s="6"/>
      <c r="I61" s="6"/>
      <c r="J61" s="6"/>
      <c r="K61" s="6"/>
      <c r="L61" s="268">
        <f>L62+L66+L70+L72</f>
        <v>0</v>
      </c>
      <c r="M61" s="268">
        <f t="shared" ref="M61:U61" si="70">M62+M66+M70+M72</f>
        <v>0</v>
      </c>
      <c r="N61" s="268">
        <f t="shared" si="70"/>
        <v>38.78</v>
      </c>
      <c r="O61" s="268">
        <f t="shared" si="70"/>
        <v>50.38</v>
      </c>
      <c r="P61" s="268">
        <f t="shared" si="70"/>
        <v>82.38</v>
      </c>
      <c r="Q61" s="268">
        <f t="shared" si="70"/>
        <v>82.38</v>
      </c>
      <c r="R61" s="268">
        <f t="shared" si="70"/>
        <v>82.38</v>
      </c>
      <c r="S61" s="268">
        <f t="shared" si="70"/>
        <v>145.19</v>
      </c>
      <c r="T61" s="268">
        <f t="shared" si="70"/>
        <v>145.19</v>
      </c>
      <c r="U61" s="268">
        <f t="shared" si="70"/>
        <v>145.19</v>
      </c>
      <c r="V61" s="268">
        <f>V62+V66+V70+V72</f>
        <v>345.19</v>
      </c>
      <c r="W61" s="268">
        <f>W62+W66+W70+W72</f>
        <v>644.83999999999992</v>
      </c>
      <c r="X61" s="268">
        <f t="shared" ref="X61:Y61" si="71">X62+X66+X70+X72</f>
        <v>1497.5300000000002</v>
      </c>
      <c r="Y61" s="268">
        <f t="shared" si="71"/>
        <v>3053.0399934899992</v>
      </c>
      <c r="Z61" s="268">
        <f t="shared" ref="Z61:Z71" si="72">AF61</f>
        <v>5518.8872000000138</v>
      </c>
      <c r="AA61" s="268"/>
      <c r="AC61" s="268">
        <f t="shared" ref="AC61:AH61" si="73">AC62+AC66+AC70+AC72</f>
        <v>3166.4652999999998</v>
      </c>
      <c r="AD61" s="268">
        <f t="shared" si="73"/>
        <v>3549.0306999999998</v>
      </c>
      <c r="AE61" s="268">
        <f t="shared" si="73"/>
        <v>3804.7594999999937</v>
      </c>
      <c r="AF61" s="268">
        <f t="shared" si="73"/>
        <v>5518.8872000000138</v>
      </c>
      <c r="AG61" s="268">
        <f t="shared" si="73"/>
        <v>5536.5385000000133</v>
      </c>
      <c r="AH61" s="268">
        <f t="shared" si="73"/>
        <v>5689.3595999999998</v>
      </c>
      <c r="AI61" s="268"/>
      <c r="AJ61" s="268"/>
      <c r="AL61" s="268"/>
      <c r="AM61" s="268"/>
      <c r="AN61" s="268"/>
      <c r="AO61" s="268"/>
      <c r="AP61" s="268"/>
      <c r="AQ61" s="268"/>
      <c r="AR61" s="268"/>
      <c r="AS61" s="268"/>
    </row>
    <row r="62" spans="1:45" ht="15" customHeight="1" x14ac:dyDescent="0.35">
      <c r="B62" s="142" t="s">
        <v>164</v>
      </c>
      <c r="C62" s="142"/>
      <c r="D62" s="142"/>
      <c r="E62" s="142"/>
      <c r="F62" s="142"/>
      <c r="G62" s="142"/>
      <c r="H62" s="142"/>
      <c r="I62" s="142"/>
      <c r="J62" s="142"/>
      <c r="K62" s="142"/>
      <c r="L62" s="268">
        <f>SUM(L63:L65)</f>
        <v>0</v>
      </c>
      <c r="M62" s="268">
        <f t="shared" ref="M62:U62" si="74">SUM(M63:M65)</f>
        <v>0</v>
      </c>
      <c r="N62" s="268">
        <f t="shared" si="74"/>
        <v>38.78</v>
      </c>
      <c r="O62" s="268">
        <f t="shared" si="74"/>
        <v>50.38</v>
      </c>
      <c r="P62" s="268">
        <f t="shared" si="74"/>
        <v>52.38</v>
      </c>
      <c r="Q62" s="268">
        <f t="shared" si="74"/>
        <v>52.38</v>
      </c>
      <c r="R62" s="268">
        <f t="shared" si="74"/>
        <v>52.38</v>
      </c>
      <c r="S62" s="268">
        <f t="shared" si="74"/>
        <v>54.88</v>
      </c>
      <c r="T62" s="268">
        <f t="shared" si="74"/>
        <v>54.88</v>
      </c>
      <c r="U62" s="268">
        <f t="shared" si="74"/>
        <v>54.88</v>
      </c>
      <c r="V62" s="268">
        <f>SUM(V63:V65)</f>
        <v>54.88</v>
      </c>
      <c r="W62" s="268">
        <f>SUM(W63:W65)</f>
        <v>54.88</v>
      </c>
      <c r="X62" s="268">
        <f t="shared" ref="X62:Y62" si="75">SUM(X63:X65)</f>
        <v>107.78</v>
      </c>
      <c r="Y62" s="268">
        <f t="shared" si="75"/>
        <v>605.66</v>
      </c>
      <c r="Z62" s="268">
        <f t="shared" si="72"/>
        <v>1142.8360000000002</v>
      </c>
      <c r="AA62" s="268"/>
      <c r="AC62" s="268">
        <f t="shared" ref="AC62:AH62" si="76">SUM(AC63:AC65)</f>
        <v>616.86</v>
      </c>
      <c r="AD62" s="268">
        <f t="shared" si="76"/>
        <v>634.22</v>
      </c>
      <c r="AE62" s="268">
        <f t="shared" si="76"/>
        <v>536.05000000000007</v>
      </c>
      <c r="AF62" s="268">
        <f t="shared" si="76"/>
        <v>1142.8360000000002</v>
      </c>
      <c r="AG62" s="268">
        <f t="shared" si="76"/>
        <v>1142.8360000000002</v>
      </c>
      <c r="AH62" s="268">
        <f t="shared" si="76"/>
        <v>1091.5859999999998</v>
      </c>
      <c r="AI62" s="268"/>
      <c r="AJ62" s="268"/>
      <c r="AL62" s="268"/>
      <c r="AM62" s="268"/>
      <c r="AN62" s="268"/>
      <c r="AO62" s="268"/>
      <c r="AP62" s="268"/>
      <c r="AQ62" s="268"/>
      <c r="AR62" s="268"/>
      <c r="AS62" s="268"/>
    </row>
    <row r="63" spans="1:45" s="257" customFormat="1" ht="15" customHeight="1" x14ac:dyDescent="0.35">
      <c r="A63"/>
      <c r="B63" s="38" t="s">
        <v>75</v>
      </c>
      <c r="C63" s="38"/>
      <c r="D63" s="38"/>
      <c r="E63" s="38"/>
      <c r="F63" s="38"/>
      <c r="G63" s="38"/>
      <c r="H63" s="38"/>
      <c r="I63" s="38"/>
      <c r="J63" s="38"/>
      <c r="K63" s="38"/>
      <c r="L63" s="309">
        <v>0</v>
      </c>
      <c r="M63" s="309">
        <v>0</v>
      </c>
      <c r="N63" s="309">
        <v>0</v>
      </c>
      <c r="O63" s="309">
        <v>0</v>
      </c>
      <c r="P63" s="309">
        <v>0</v>
      </c>
      <c r="Q63" s="309">
        <v>0</v>
      </c>
      <c r="R63" s="309">
        <v>0</v>
      </c>
      <c r="S63" s="309">
        <v>0</v>
      </c>
      <c r="T63" s="309">
        <v>0</v>
      </c>
      <c r="U63" s="309">
        <v>0</v>
      </c>
      <c r="V63" s="309">
        <v>0</v>
      </c>
      <c r="W63" s="309">
        <v>0</v>
      </c>
      <c r="X63" s="309">
        <v>8.5</v>
      </c>
      <c r="Y63" s="309" vm="79">
        <v>74.87</v>
      </c>
      <c r="Z63" s="309" vm="434">
        <f t="shared" si="72"/>
        <v>347.90000000000003</v>
      </c>
      <c r="AA63" s="309"/>
      <c r="AC63" s="309" vm="134">
        <v>74.87</v>
      </c>
      <c r="AD63" s="315" vm="218">
        <v>74.87</v>
      </c>
      <c r="AE63" s="309" vm="349">
        <v>82.12</v>
      </c>
      <c r="AF63" s="309" vm="434">
        <v>347.90000000000003</v>
      </c>
      <c r="AG63" s="309" vm="544">
        <v>347.9</v>
      </c>
      <c r="AH63" s="315" vm="704">
        <v>285.04999999999995</v>
      </c>
      <c r="AI63" s="309"/>
      <c r="AJ63" s="309"/>
      <c r="AL63" s="322"/>
      <c r="AM63" s="322"/>
      <c r="AN63" s="322"/>
      <c r="AO63" s="322"/>
      <c r="AP63" s="322"/>
      <c r="AQ63" s="322"/>
      <c r="AR63" s="322"/>
      <c r="AS63" s="322"/>
    </row>
    <row r="64" spans="1:45" ht="15" customHeight="1" x14ac:dyDescent="0.35">
      <c r="B64" s="38" t="s">
        <v>70</v>
      </c>
      <c r="C64" s="38"/>
      <c r="D64" s="38"/>
      <c r="E64" s="38"/>
      <c r="F64" s="38"/>
      <c r="G64" s="38"/>
      <c r="H64" s="38"/>
      <c r="I64" s="38"/>
      <c r="J64" s="38"/>
      <c r="K64" s="38"/>
      <c r="L64" s="309">
        <v>0</v>
      </c>
      <c r="M64" s="309">
        <v>0</v>
      </c>
      <c r="N64" s="309">
        <v>0</v>
      </c>
      <c r="O64" s="309">
        <v>0</v>
      </c>
      <c r="P64" s="309">
        <v>2</v>
      </c>
      <c r="Q64" s="309">
        <v>2</v>
      </c>
      <c r="R64" s="309">
        <v>2</v>
      </c>
      <c r="S64" s="309">
        <v>4.5</v>
      </c>
      <c r="T64" s="309">
        <v>4.5</v>
      </c>
      <c r="U64" s="309">
        <v>4.5</v>
      </c>
      <c r="V64" s="309">
        <v>4.5</v>
      </c>
      <c r="W64" s="309">
        <v>4.5</v>
      </c>
      <c r="X64" s="309">
        <v>12.9</v>
      </c>
      <c r="Y64" s="309" vm="486">
        <v>235.8</v>
      </c>
      <c r="Z64" s="309" vm="436">
        <f t="shared" si="72"/>
        <v>235.8</v>
      </c>
      <c r="AA64" s="309"/>
      <c r="AC64" s="309" vm="136">
        <v>235.8</v>
      </c>
      <c r="AD64" s="315" vm="246">
        <v>235.8</v>
      </c>
      <c r="AE64" s="309" vm="351">
        <v>235.8</v>
      </c>
      <c r="AF64" s="309" vm="436">
        <v>235.8</v>
      </c>
      <c r="AG64" s="309" vm="546">
        <v>235.8</v>
      </c>
      <c r="AH64" s="315" vm="687">
        <v>235.8</v>
      </c>
      <c r="AI64" s="309"/>
      <c r="AJ64" s="309"/>
      <c r="AL64" s="322"/>
      <c r="AM64" s="322"/>
      <c r="AN64" s="322"/>
      <c r="AO64" s="322"/>
      <c r="AP64" s="322"/>
      <c r="AQ64" s="322"/>
      <c r="AR64" s="322"/>
      <c r="AS64" s="322"/>
    </row>
    <row r="65" spans="2:45" ht="15" customHeight="1" x14ac:dyDescent="0.35">
      <c r="B65" s="38" t="s">
        <v>173</v>
      </c>
      <c r="C65" s="38"/>
      <c r="D65" s="38"/>
      <c r="E65" s="38"/>
      <c r="F65" s="38"/>
      <c r="G65" s="38"/>
      <c r="H65" s="38"/>
      <c r="I65" s="38"/>
      <c r="J65" s="38"/>
      <c r="K65" s="38"/>
      <c r="L65" s="309">
        <v>0</v>
      </c>
      <c r="M65" s="309">
        <v>0</v>
      </c>
      <c r="N65" s="309">
        <v>38.78</v>
      </c>
      <c r="O65" s="309">
        <v>50.38</v>
      </c>
      <c r="P65" s="309">
        <v>50.38</v>
      </c>
      <c r="Q65" s="309">
        <v>50.38</v>
      </c>
      <c r="R65" s="309">
        <v>50.38</v>
      </c>
      <c r="S65" s="309">
        <v>50.38</v>
      </c>
      <c r="T65" s="309">
        <v>50.38</v>
      </c>
      <c r="U65" s="309">
        <v>50.38</v>
      </c>
      <c r="V65" s="309">
        <v>50.38</v>
      </c>
      <c r="W65" s="309">
        <v>50.38</v>
      </c>
      <c r="X65" s="309">
        <v>86.38</v>
      </c>
      <c r="Y65" s="309">
        <v>294.98999999999995</v>
      </c>
      <c r="Z65" s="309">
        <f t="shared" si="72"/>
        <v>559.13600000000008</v>
      </c>
      <c r="AA65" s="309"/>
      <c r="AC65" s="309">
        <v>306.19</v>
      </c>
      <c r="AD65" s="309">
        <v>323.54999999999995</v>
      </c>
      <c r="AE65" s="309">
        <v>218.13000000000002</v>
      </c>
      <c r="AF65" s="309">
        <v>559.13600000000008</v>
      </c>
      <c r="AG65" s="309">
        <v>559.13600000000008</v>
      </c>
      <c r="AH65" s="309">
        <v>570.73599999999999</v>
      </c>
      <c r="AI65" s="309"/>
      <c r="AJ65" s="309"/>
      <c r="AL65" s="322"/>
      <c r="AM65" s="322"/>
      <c r="AN65" s="322"/>
      <c r="AO65" s="322"/>
      <c r="AP65" s="322"/>
      <c r="AQ65" s="322"/>
      <c r="AR65" s="322"/>
      <c r="AS65" s="322"/>
    </row>
    <row r="66" spans="2:45" ht="15" customHeight="1" x14ac:dyDescent="0.35">
      <c r="B66" s="142" t="s">
        <v>6</v>
      </c>
      <c r="C66" s="142"/>
      <c r="D66" s="142"/>
      <c r="E66" s="142"/>
      <c r="F66" s="142"/>
      <c r="G66" s="142"/>
      <c r="H66" s="142"/>
      <c r="I66" s="142"/>
      <c r="J66" s="142"/>
      <c r="K66" s="142"/>
      <c r="L66" s="308">
        <f>SUM(L67:L69)</f>
        <v>0</v>
      </c>
      <c r="M66" s="308">
        <f t="shared" ref="M66:U66" si="77">SUM(M67:M69)</f>
        <v>0</v>
      </c>
      <c r="N66" s="308">
        <f t="shared" si="77"/>
        <v>0</v>
      </c>
      <c r="O66" s="308">
        <f t="shared" si="77"/>
        <v>0</v>
      </c>
      <c r="P66" s="308">
        <f t="shared" si="77"/>
        <v>30</v>
      </c>
      <c r="Q66" s="308">
        <f t="shared" si="77"/>
        <v>30</v>
      </c>
      <c r="R66" s="308">
        <f t="shared" si="77"/>
        <v>30</v>
      </c>
      <c r="S66" s="308">
        <f t="shared" si="77"/>
        <v>90.31</v>
      </c>
      <c r="T66" s="308">
        <f t="shared" si="77"/>
        <v>90.31</v>
      </c>
      <c r="U66" s="308">
        <f t="shared" si="77"/>
        <v>90.31</v>
      </c>
      <c r="V66" s="308">
        <f>SUM(V67:V69)</f>
        <v>290.31</v>
      </c>
      <c r="W66" s="308">
        <f>SUM(W67:W69)</f>
        <v>358.45</v>
      </c>
      <c r="X66" s="308">
        <f t="shared" ref="X66" si="78">SUM(X67:X69)</f>
        <v>474.91</v>
      </c>
      <c r="Y66" s="308">
        <f>SUM(Y67:Y69)</f>
        <v>1141.8499999999999</v>
      </c>
      <c r="Z66" s="308">
        <f t="shared" si="72"/>
        <v>2683.8440000000132</v>
      </c>
      <c r="AA66" s="308"/>
      <c r="AC66" s="308">
        <f t="shared" ref="AC66:AG66" si="79">SUM(AC67:AC69)</f>
        <v>1216.25</v>
      </c>
      <c r="AD66" s="308">
        <f t="shared" si="79"/>
        <v>1517.4839999999999</v>
      </c>
      <c r="AE66" s="308">
        <f t="shared" si="79"/>
        <v>1727.818999999994</v>
      </c>
      <c r="AF66" s="308">
        <f t="shared" si="79"/>
        <v>2683.8440000000132</v>
      </c>
      <c r="AG66" s="308">
        <f t="shared" si="79"/>
        <v>2683.0440000000135</v>
      </c>
      <c r="AH66" s="308">
        <f t="shared" ref="AH66" si="80">SUM(AH67:AH69)</f>
        <v>2869.5289999999991</v>
      </c>
      <c r="AI66" s="308"/>
      <c r="AJ66" s="308"/>
      <c r="AL66" s="321"/>
      <c r="AM66" s="321"/>
      <c r="AN66" s="321"/>
      <c r="AO66" s="321"/>
      <c r="AP66" s="321"/>
      <c r="AQ66" s="321"/>
      <c r="AR66" s="321"/>
      <c r="AS66" s="321"/>
    </row>
    <row r="67" spans="2:45" ht="15" customHeight="1" x14ac:dyDescent="0.35">
      <c r="B67" s="38" t="s">
        <v>174</v>
      </c>
      <c r="C67" s="38"/>
      <c r="D67" s="38"/>
      <c r="E67" s="38"/>
      <c r="F67" s="38"/>
      <c r="G67" s="38"/>
      <c r="H67" s="38"/>
      <c r="I67" s="38"/>
      <c r="J67" s="38"/>
      <c r="K67" s="38"/>
      <c r="L67" s="309">
        <v>0</v>
      </c>
      <c r="M67" s="309">
        <v>0</v>
      </c>
      <c r="N67" s="309">
        <v>0</v>
      </c>
      <c r="O67" s="309">
        <v>0</v>
      </c>
      <c r="P67" s="309">
        <v>30</v>
      </c>
      <c r="Q67" s="309">
        <v>30</v>
      </c>
      <c r="R67" s="309">
        <v>30</v>
      </c>
      <c r="S67" s="309">
        <v>90.31</v>
      </c>
      <c r="T67" s="309">
        <v>90.31</v>
      </c>
      <c r="U67" s="309">
        <v>90.31</v>
      </c>
      <c r="V67" s="309">
        <v>90.31</v>
      </c>
      <c r="W67" s="309">
        <v>158.44999999999999</v>
      </c>
      <c r="X67" s="309">
        <v>274.91000000000003</v>
      </c>
      <c r="Y67" s="309">
        <v>941.84999999999991</v>
      </c>
      <c r="Z67" s="309">
        <f t="shared" si="72"/>
        <v>2483.8440000000132</v>
      </c>
      <c r="AA67" s="309"/>
      <c r="AC67" s="309">
        <v>1016.25</v>
      </c>
      <c r="AD67" s="309">
        <v>1317.4839999999999</v>
      </c>
      <c r="AE67" s="309">
        <v>1527.818999999994</v>
      </c>
      <c r="AF67" s="309">
        <v>2483.8440000000132</v>
      </c>
      <c r="AG67" s="309">
        <v>2483.0440000000135</v>
      </c>
      <c r="AH67" s="309">
        <v>2669.5289999999991</v>
      </c>
      <c r="AI67" s="309"/>
      <c r="AJ67" s="309"/>
      <c r="AL67" s="322"/>
      <c r="AM67" s="322"/>
      <c r="AN67" s="322"/>
      <c r="AO67" s="322"/>
      <c r="AP67" s="322"/>
      <c r="AQ67" s="322"/>
      <c r="AR67" s="322"/>
      <c r="AS67" s="322"/>
    </row>
    <row r="68" spans="2:45" ht="15" customHeight="1" x14ac:dyDescent="0.35">
      <c r="B68" s="38" t="s">
        <v>175</v>
      </c>
      <c r="C68" s="38"/>
      <c r="D68" s="38"/>
      <c r="E68" s="38"/>
      <c r="F68" s="38"/>
      <c r="G68" s="38"/>
      <c r="H68" s="38"/>
      <c r="I68" s="38"/>
      <c r="J68" s="38"/>
      <c r="K68" s="38"/>
      <c r="L68" s="309">
        <v>0</v>
      </c>
      <c r="M68" s="309">
        <v>0</v>
      </c>
      <c r="N68" s="309">
        <v>0</v>
      </c>
      <c r="O68" s="309">
        <v>0</v>
      </c>
      <c r="P68" s="309">
        <v>0</v>
      </c>
      <c r="Q68" s="309">
        <v>0</v>
      </c>
      <c r="R68" s="309">
        <v>0</v>
      </c>
      <c r="S68" s="309">
        <v>0</v>
      </c>
      <c r="T68" s="309">
        <v>0</v>
      </c>
      <c r="U68" s="309">
        <v>0</v>
      </c>
      <c r="V68" s="309">
        <v>0</v>
      </c>
      <c r="W68" s="309">
        <v>0</v>
      </c>
      <c r="X68" s="309">
        <v>0</v>
      </c>
      <c r="Y68" s="309" t="s">
        <v>11</v>
      </c>
      <c r="Z68" s="309" t="str">
        <f t="shared" si="72"/>
        <v>-</v>
      </c>
      <c r="AA68" s="309"/>
      <c r="AC68" s="309" t="s">
        <v>11</v>
      </c>
      <c r="AD68" s="309" t="s">
        <v>11</v>
      </c>
      <c r="AE68" s="309" t="s">
        <v>11</v>
      </c>
      <c r="AF68" s="309" t="s">
        <v>11</v>
      </c>
      <c r="AG68" s="309" t="s">
        <v>11</v>
      </c>
      <c r="AH68" s="309" t="s">
        <v>11</v>
      </c>
      <c r="AI68" s="309"/>
      <c r="AJ68" s="309"/>
      <c r="AL68" s="322"/>
      <c r="AM68" s="322"/>
      <c r="AN68" s="322"/>
      <c r="AO68" s="322"/>
      <c r="AP68" s="322"/>
      <c r="AQ68" s="322"/>
      <c r="AR68" s="322"/>
      <c r="AS68" s="322"/>
    </row>
    <row r="69" spans="2:45" ht="15" customHeight="1" x14ac:dyDescent="0.35">
      <c r="B69" s="38" t="s">
        <v>176</v>
      </c>
      <c r="C69" s="38"/>
      <c r="D69" s="38"/>
      <c r="E69" s="38"/>
      <c r="F69" s="38"/>
      <c r="G69" s="38"/>
      <c r="H69" s="38"/>
      <c r="I69" s="38"/>
      <c r="J69" s="38"/>
      <c r="K69" s="38"/>
      <c r="L69" s="309">
        <v>0</v>
      </c>
      <c r="M69" s="309">
        <v>0</v>
      </c>
      <c r="N69" s="309">
        <v>0</v>
      </c>
      <c r="O69" s="309">
        <v>0</v>
      </c>
      <c r="P69" s="309">
        <v>0</v>
      </c>
      <c r="Q69" s="309">
        <v>0</v>
      </c>
      <c r="R69" s="309">
        <v>0</v>
      </c>
      <c r="S69" s="309">
        <v>0</v>
      </c>
      <c r="T69" s="309">
        <v>0</v>
      </c>
      <c r="U69" s="309">
        <v>0</v>
      </c>
      <c r="V69" s="309">
        <v>200</v>
      </c>
      <c r="W69" s="309">
        <v>200</v>
      </c>
      <c r="X69" s="309">
        <v>200</v>
      </c>
      <c r="Y69" s="309" vm="489">
        <v>200</v>
      </c>
      <c r="Z69" s="309" vm="438">
        <f t="shared" si="72"/>
        <v>200</v>
      </c>
      <c r="AA69" s="309"/>
      <c r="AC69" s="309" vm="143">
        <v>200</v>
      </c>
      <c r="AD69" s="315" vm="249">
        <v>200</v>
      </c>
      <c r="AE69" s="309" vm="355">
        <v>200</v>
      </c>
      <c r="AF69" s="309" vm="438">
        <v>200</v>
      </c>
      <c r="AG69" s="309" vm="550">
        <v>200</v>
      </c>
      <c r="AH69" s="315" vm="708">
        <v>200</v>
      </c>
      <c r="AI69" s="309"/>
      <c r="AJ69" s="309"/>
      <c r="AL69" s="322"/>
      <c r="AM69" s="322"/>
      <c r="AN69" s="322"/>
      <c r="AO69" s="322"/>
      <c r="AP69" s="322"/>
      <c r="AQ69" s="322"/>
      <c r="AR69" s="322"/>
      <c r="AS69" s="322"/>
    </row>
    <row r="70" spans="2:45" ht="15" customHeight="1" x14ac:dyDescent="0.35">
      <c r="B70" s="142" t="s">
        <v>165</v>
      </c>
      <c r="C70" s="142"/>
      <c r="D70" s="142"/>
      <c r="E70" s="142"/>
      <c r="F70" s="142"/>
      <c r="G70" s="142"/>
      <c r="H70" s="142"/>
      <c r="I70" s="142"/>
      <c r="J70" s="142"/>
      <c r="K70" s="142"/>
      <c r="L70" s="308">
        <f>L71</f>
        <v>0</v>
      </c>
      <c r="M70" s="308">
        <f t="shared" ref="M70:U70" si="81">M71</f>
        <v>0</v>
      </c>
      <c r="N70" s="308">
        <f t="shared" si="81"/>
        <v>0</v>
      </c>
      <c r="O70" s="308">
        <f t="shared" si="81"/>
        <v>0</v>
      </c>
      <c r="P70" s="308">
        <f t="shared" si="81"/>
        <v>0</v>
      </c>
      <c r="Q70" s="308">
        <f t="shared" si="81"/>
        <v>0</v>
      </c>
      <c r="R70" s="308">
        <f t="shared" si="81"/>
        <v>0</v>
      </c>
      <c r="S70" s="308">
        <f t="shared" si="81"/>
        <v>0</v>
      </c>
      <c r="T70" s="308">
        <f t="shared" si="81"/>
        <v>0</v>
      </c>
      <c r="U70" s="308">
        <f t="shared" si="81"/>
        <v>0</v>
      </c>
      <c r="V70" s="308">
        <f>V71</f>
        <v>0</v>
      </c>
      <c r="W70" s="308">
        <f>W71</f>
        <v>203.51</v>
      </c>
      <c r="X70" s="308">
        <f t="shared" ref="X70:Y70" si="82">X71</f>
        <v>203.51</v>
      </c>
      <c r="Y70" s="308" vm="74">
        <f t="shared" si="82"/>
        <v>415.90999999999991</v>
      </c>
      <c r="Z70" s="308" vm="427">
        <f t="shared" si="72"/>
        <v>670.4101999999998</v>
      </c>
      <c r="AA70" s="308"/>
      <c r="AC70" s="308" vm="145">
        <f t="shared" ref="AC70" si="83">AC71</f>
        <v>415.90999999999997</v>
      </c>
      <c r="AD70" s="342" vm="239">
        <v>458.32669999999996</v>
      </c>
      <c r="AE70" s="308" vm="356">
        <v>585.57680000000005</v>
      </c>
      <c r="AF70" s="308" vm="427">
        <v>670.4101999999998</v>
      </c>
      <c r="AG70" s="308" vm="552">
        <v>670.41020000000003</v>
      </c>
      <c r="AH70" s="342" vm="701">
        <v>670.41020000000003</v>
      </c>
      <c r="AI70" s="308"/>
      <c r="AJ70" s="308"/>
      <c r="AL70" s="321"/>
      <c r="AM70" s="321"/>
      <c r="AN70" s="321"/>
      <c r="AO70" s="321"/>
      <c r="AP70" s="321"/>
      <c r="AQ70" s="321"/>
      <c r="AR70" s="321"/>
      <c r="AS70" s="321"/>
    </row>
    <row r="71" spans="2:45" ht="15" customHeight="1" x14ac:dyDescent="0.35">
      <c r="B71" s="38" t="s">
        <v>76</v>
      </c>
      <c r="C71" s="38"/>
      <c r="D71" s="38"/>
      <c r="E71" s="38"/>
      <c r="F71" s="38"/>
      <c r="G71" s="38"/>
      <c r="H71" s="38"/>
      <c r="I71" s="38"/>
      <c r="J71" s="38"/>
      <c r="K71" s="38"/>
      <c r="L71" s="309">
        <v>0</v>
      </c>
      <c r="M71" s="309">
        <v>0</v>
      </c>
      <c r="N71" s="309">
        <v>0</v>
      </c>
      <c r="O71" s="309">
        <v>0</v>
      </c>
      <c r="P71" s="309">
        <v>0</v>
      </c>
      <c r="Q71" s="309">
        <v>0</v>
      </c>
      <c r="R71" s="309">
        <v>0</v>
      </c>
      <c r="S71" s="309">
        <v>0</v>
      </c>
      <c r="T71" s="309">
        <v>0</v>
      </c>
      <c r="U71" s="309">
        <v>0</v>
      </c>
      <c r="V71" s="309">
        <v>0</v>
      </c>
      <c r="W71" s="309">
        <v>203.51</v>
      </c>
      <c r="X71" s="309">
        <v>203.51</v>
      </c>
      <c r="Y71" s="309" vm="74">
        <v>415.90999999999991</v>
      </c>
      <c r="Z71" s="309" vm="427">
        <f t="shared" si="72"/>
        <v>670.4101999999998</v>
      </c>
      <c r="AA71" s="309"/>
      <c r="AC71" s="309" vm="145">
        <v>415.90999999999997</v>
      </c>
      <c r="AD71" s="315" vm="239">
        <v>458.32669999999996</v>
      </c>
      <c r="AE71" s="309" vm="356">
        <v>585.57680000000005</v>
      </c>
      <c r="AF71" s="309" vm="427">
        <v>670.4101999999998</v>
      </c>
      <c r="AG71" s="309" vm="552">
        <v>670.41020000000003</v>
      </c>
      <c r="AH71" s="315" vm="691">
        <v>670.41020000000003</v>
      </c>
      <c r="AI71" s="309"/>
      <c r="AJ71" s="309"/>
      <c r="AL71" s="322"/>
      <c r="AM71" s="322"/>
      <c r="AN71" s="322"/>
      <c r="AO71" s="322"/>
      <c r="AP71" s="322"/>
      <c r="AQ71" s="322"/>
      <c r="AR71" s="322"/>
      <c r="AS71" s="322"/>
    </row>
    <row r="72" spans="2:45" ht="15" customHeight="1" x14ac:dyDescent="0.35">
      <c r="B72" s="142" t="s">
        <v>178</v>
      </c>
      <c r="C72" s="142"/>
      <c r="D72" s="142"/>
      <c r="E72" s="142"/>
      <c r="F72" s="142"/>
      <c r="G72" s="142"/>
      <c r="H72" s="142"/>
      <c r="I72" s="142"/>
      <c r="J72" s="142"/>
      <c r="K72" s="142"/>
      <c r="L72" s="308">
        <f t="shared" ref="L72:V72" si="84">IFERROR(SUM(L73:L75),"-")</f>
        <v>0</v>
      </c>
      <c r="M72" s="308">
        <f t="shared" si="84"/>
        <v>0</v>
      </c>
      <c r="N72" s="308">
        <f t="shared" si="84"/>
        <v>0</v>
      </c>
      <c r="O72" s="308">
        <f t="shared" si="84"/>
        <v>0</v>
      </c>
      <c r="P72" s="308">
        <f t="shared" si="84"/>
        <v>0</v>
      </c>
      <c r="Q72" s="308">
        <f t="shared" si="84"/>
        <v>0</v>
      </c>
      <c r="R72" s="308">
        <f t="shared" si="84"/>
        <v>0</v>
      </c>
      <c r="S72" s="308">
        <f t="shared" si="84"/>
        <v>0</v>
      </c>
      <c r="T72" s="308">
        <f t="shared" si="84"/>
        <v>0</v>
      </c>
      <c r="U72" s="308">
        <f t="shared" si="84"/>
        <v>0</v>
      </c>
      <c r="V72" s="308">
        <f t="shared" si="84"/>
        <v>0</v>
      </c>
      <c r="W72" s="308">
        <f>IFERROR(SUM(W73:W75),"-")</f>
        <v>28</v>
      </c>
      <c r="X72" s="308">
        <f t="shared" ref="X72:Y72" si="85">IFERROR(SUM(X73:X75),"-")</f>
        <v>711.33</v>
      </c>
      <c r="Y72" s="308">
        <f t="shared" si="85"/>
        <v>889.61999348999973</v>
      </c>
      <c r="Z72" s="308">
        <f>IFERROR(SUM(Z73:Z75),"-")</f>
        <v>1021.7970000000003</v>
      </c>
      <c r="AA72" s="308"/>
      <c r="AC72" s="308">
        <f t="shared" ref="AC72:AG72" si="86">IFERROR(SUM(AC73:AC75),"-")</f>
        <v>917.44529999999975</v>
      </c>
      <c r="AD72" s="308">
        <f t="shared" si="86"/>
        <v>938.99999999999989</v>
      </c>
      <c r="AE72" s="308">
        <f t="shared" si="86"/>
        <v>955.31369999999993</v>
      </c>
      <c r="AF72" s="308">
        <f t="shared" si="86"/>
        <v>1021.7970000000003</v>
      </c>
      <c r="AG72" s="308">
        <f t="shared" si="86"/>
        <v>1040.2482999999997</v>
      </c>
      <c r="AH72" s="308">
        <f t="shared" ref="AH72" si="87">IFERROR(SUM(AH73:AH75),"-")</f>
        <v>1057.8344000000002</v>
      </c>
      <c r="AI72" s="308"/>
      <c r="AJ72" s="308"/>
      <c r="AL72" s="321"/>
      <c r="AM72" s="321"/>
      <c r="AN72" s="321"/>
      <c r="AO72" s="321"/>
      <c r="AP72" s="321"/>
      <c r="AQ72" s="321"/>
      <c r="AR72" s="321"/>
      <c r="AS72" s="321"/>
    </row>
    <row r="73" spans="2:45" ht="15" customHeight="1" x14ac:dyDescent="0.35">
      <c r="B73" s="38" t="s">
        <v>180</v>
      </c>
      <c r="C73" s="38"/>
      <c r="D73" s="38"/>
      <c r="E73" s="38"/>
      <c r="F73" s="38"/>
      <c r="G73" s="38"/>
      <c r="H73" s="38"/>
      <c r="I73" s="38"/>
      <c r="J73" s="38"/>
      <c r="K73" s="38"/>
      <c r="L73" s="309">
        <v>0</v>
      </c>
      <c r="M73" s="309">
        <v>0</v>
      </c>
      <c r="N73" s="309">
        <v>0</v>
      </c>
      <c r="O73" s="309">
        <v>0</v>
      </c>
      <c r="P73" s="309">
        <v>0</v>
      </c>
      <c r="Q73" s="309">
        <v>0</v>
      </c>
      <c r="R73" s="309">
        <v>0</v>
      </c>
      <c r="S73" s="309">
        <v>0</v>
      </c>
      <c r="T73" s="309">
        <v>0</v>
      </c>
      <c r="U73" s="309">
        <v>0</v>
      </c>
      <c r="V73" s="309">
        <v>0</v>
      </c>
      <c r="W73" s="309">
        <v>28</v>
      </c>
      <c r="X73" s="309">
        <v>404.63</v>
      </c>
      <c r="Y73" s="309">
        <v>402.47022004000002</v>
      </c>
      <c r="Z73" s="309">
        <f>AF73</f>
        <v>402.47019999999998</v>
      </c>
      <c r="AA73" s="309"/>
      <c r="AC73" s="309">
        <v>402.47020000000003</v>
      </c>
      <c r="AD73" s="309">
        <v>402.47020000000003</v>
      </c>
      <c r="AE73" s="309">
        <v>402.47020000000003</v>
      </c>
      <c r="AF73" s="309">
        <v>402.47019999999998</v>
      </c>
      <c r="AG73" s="309">
        <v>402.47020000000003</v>
      </c>
      <c r="AH73" s="309">
        <v>402.47019999999998</v>
      </c>
      <c r="AI73" s="309"/>
      <c r="AJ73" s="309"/>
      <c r="AL73" s="322"/>
      <c r="AM73" s="322"/>
      <c r="AN73" s="322"/>
      <c r="AO73" s="322"/>
      <c r="AP73" s="322"/>
      <c r="AQ73" s="322"/>
      <c r="AR73" s="322"/>
      <c r="AS73" s="322"/>
    </row>
    <row r="74" spans="2:45" ht="15" customHeight="1" x14ac:dyDescent="0.35">
      <c r="B74" s="38" t="s">
        <v>181</v>
      </c>
      <c r="C74" s="38"/>
      <c r="D74" s="38"/>
      <c r="E74" s="38"/>
      <c r="F74" s="38"/>
      <c r="G74" s="38"/>
      <c r="H74" s="38"/>
      <c r="I74" s="38"/>
      <c r="J74" s="38"/>
      <c r="K74" s="38"/>
      <c r="L74" s="309">
        <v>0</v>
      </c>
      <c r="M74" s="309">
        <v>0</v>
      </c>
      <c r="N74" s="309">
        <v>0</v>
      </c>
      <c r="O74" s="309">
        <v>0</v>
      </c>
      <c r="P74" s="309">
        <v>0</v>
      </c>
      <c r="Q74" s="309">
        <v>0</v>
      </c>
      <c r="R74" s="309">
        <v>0</v>
      </c>
      <c r="S74" s="309">
        <v>0</v>
      </c>
      <c r="T74" s="309">
        <v>0</v>
      </c>
      <c r="U74" s="309">
        <v>0</v>
      </c>
      <c r="V74" s="309">
        <v>0</v>
      </c>
      <c r="W74" s="309">
        <v>0</v>
      </c>
      <c r="X74" s="309">
        <v>229.6</v>
      </c>
      <c r="Y74" s="309">
        <v>314.95489431999977</v>
      </c>
      <c r="Z74" s="309">
        <f>AF74</f>
        <v>362.66540000000003</v>
      </c>
      <c r="AA74" s="309"/>
      <c r="AC74" s="309">
        <v>325.03509999999983</v>
      </c>
      <c r="AD74" s="309">
        <v>339.80309999999974</v>
      </c>
      <c r="AE74" s="309">
        <v>342.87269999999995</v>
      </c>
      <c r="AF74" s="309">
        <v>362.66540000000003</v>
      </c>
      <c r="AG74" s="309">
        <v>376.33489999999972</v>
      </c>
      <c r="AH74" s="309">
        <v>389.06880000000018</v>
      </c>
      <c r="AI74" s="309"/>
      <c r="AJ74" s="309"/>
      <c r="AL74" s="322"/>
      <c r="AM74" s="322"/>
      <c r="AN74" s="322"/>
      <c r="AO74" s="322"/>
      <c r="AP74" s="322"/>
      <c r="AQ74" s="322"/>
      <c r="AR74" s="322"/>
      <c r="AS74" s="322"/>
    </row>
    <row r="75" spans="2:45" ht="15" customHeight="1" x14ac:dyDescent="0.35">
      <c r="B75" s="38" t="s">
        <v>182</v>
      </c>
      <c r="C75" s="38"/>
      <c r="D75" s="38"/>
      <c r="E75" s="38"/>
      <c r="F75" s="38"/>
      <c r="G75" s="38"/>
      <c r="H75" s="38"/>
      <c r="I75" s="38"/>
      <c r="J75" s="38"/>
      <c r="K75" s="38"/>
      <c r="L75" s="309">
        <v>0</v>
      </c>
      <c r="M75" s="309">
        <v>0</v>
      </c>
      <c r="N75" s="309">
        <v>0</v>
      </c>
      <c r="O75" s="309">
        <v>0</v>
      </c>
      <c r="P75" s="309">
        <v>0</v>
      </c>
      <c r="Q75" s="309">
        <v>0</v>
      </c>
      <c r="R75" s="309">
        <v>0</v>
      </c>
      <c r="S75" s="309">
        <v>0</v>
      </c>
      <c r="T75" s="309">
        <v>0</v>
      </c>
      <c r="U75" s="309">
        <v>0</v>
      </c>
      <c r="V75" s="309">
        <v>0</v>
      </c>
      <c r="W75" s="309">
        <v>0</v>
      </c>
      <c r="X75" s="309">
        <v>77.099999999999994</v>
      </c>
      <c r="Y75" s="309">
        <v>172.19487912999998</v>
      </c>
      <c r="Z75" s="309">
        <f>AF75</f>
        <v>256.66140000000013</v>
      </c>
      <c r="AA75" s="309"/>
      <c r="AC75" s="309">
        <v>189.93999999999994</v>
      </c>
      <c r="AD75" s="309">
        <v>196.72670000000005</v>
      </c>
      <c r="AE75" s="309">
        <v>209.97079999999997</v>
      </c>
      <c r="AF75" s="309">
        <v>256.66140000000013</v>
      </c>
      <c r="AG75" s="309">
        <v>261.44319999999999</v>
      </c>
      <c r="AH75" s="309">
        <v>266.29539999999986</v>
      </c>
      <c r="AI75" s="309"/>
      <c r="AJ75" s="309"/>
      <c r="AL75" s="322"/>
      <c r="AM75" s="322"/>
      <c r="AN75" s="322"/>
      <c r="AO75" s="322"/>
      <c r="AP75" s="322"/>
      <c r="AQ75" s="322"/>
      <c r="AR75" s="322"/>
      <c r="AS75" s="322"/>
    </row>
    <row r="76" spans="2:45" ht="15" customHeight="1" x14ac:dyDescent="0.35">
      <c r="B76" s="20"/>
      <c r="C76" s="20"/>
      <c r="D76" s="20"/>
      <c r="E76" s="20"/>
      <c r="F76" s="20"/>
      <c r="G76" s="20"/>
      <c r="H76" s="20"/>
      <c r="I76" s="20"/>
      <c r="J76" s="20"/>
      <c r="K76" s="20"/>
      <c r="Q76" s="309"/>
      <c r="R76" s="309"/>
      <c r="S76" s="309"/>
      <c r="T76" s="309"/>
      <c r="U76" s="309"/>
      <c r="V76" s="309"/>
      <c r="W76" s="309"/>
      <c r="X76" s="309"/>
      <c r="Y76" s="309"/>
      <c r="Z76" s="309"/>
      <c r="AA76" s="309"/>
      <c r="AC76" s="309"/>
      <c r="AD76" s="309"/>
      <c r="AH76" s="309"/>
      <c r="AL76" s="322"/>
      <c r="AM76" s="322"/>
      <c r="AN76" s="322"/>
      <c r="AO76" s="322"/>
      <c r="AP76" s="322"/>
      <c r="AQ76" s="322"/>
      <c r="AR76" s="322"/>
      <c r="AS76" s="322"/>
    </row>
    <row r="77" spans="2:45" ht="15" customHeight="1" outlineLevel="1" x14ac:dyDescent="0.35">
      <c r="B77" s="150" t="s">
        <v>183</v>
      </c>
      <c r="C77" s="150"/>
      <c r="D77" s="150"/>
      <c r="E77" s="150"/>
      <c r="F77" s="150"/>
      <c r="G77" s="150"/>
      <c r="H77" s="150"/>
      <c r="I77" s="150"/>
      <c r="J77" s="150"/>
      <c r="K77" s="150"/>
      <c r="L77" s="277">
        <f t="shared" ref="L77:V77" si="88">L78+L88+L83</f>
        <v>239</v>
      </c>
      <c r="M77" s="277">
        <f t="shared" si="88"/>
        <v>325.60000000000002</v>
      </c>
      <c r="N77" s="277">
        <f t="shared" si="88"/>
        <v>389.6</v>
      </c>
      <c r="O77" s="277">
        <f t="shared" si="88"/>
        <v>808.36000000000013</v>
      </c>
      <c r="P77" s="277">
        <f t="shared" si="88"/>
        <v>886.28</v>
      </c>
      <c r="Q77" s="277">
        <f t="shared" si="88"/>
        <v>355.95</v>
      </c>
      <c r="R77" s="277">
        <f t="shared" si="88"/>
        <v>355.95</v>
      </c>
      <c r="S77" s="277">
        <f t="shared" si="88"/>
        <v>331.2</v>
      </c>
      <c r="T77" s="277">
        <f t="shared" si="88"/>
        <v>371.19</v>
      </c>
      <c r="U77" s="277">
        <f t="shared" si="88"/>
        <v>550.04</v>
      </c>
      <c r="V77" s="277">
        <f t="shared" si="88"/>
        <v>668.55</v>
      </c>
      <c r="W77" s="277">
        <f>W78+W88+W83</f>
        <v>1268.5999999999999</v>
      </c>
      <c r="X77" s="277">
        <f t="shared" ref="X77:Y77" si="89">X78+X88+X83</f>
        <v>1283.56</v>
      </c>
      <c r="Y77" s="277">
        <f t="shared" si="89"/>
        <v>1069.8153753300001</v>
      </c>
      <c r="Z77" s="277">
        <f>Z78+Z88+Z83</f>
        <v>1530.1682000000001</v>
      </c>
      <c r="AA77" s="268"/>
      <c r="AC77" s="277">
        <f t="shared" ref="AC77:AH77" si="90">AC78+AC88+AC83</f>
        <v>1197.2154</v>
      </c>
      <c r="AD77" s="277">
        <f t="shared" si="90"/>
        <v>1118.3634</v>
      </c>
      <c r="AE77" s="277">
        <f t="shared" si="90"/>
        <v>1118.3634</v>
      </c>
      <c r="AF77" s="277">
        <f t="shared" si="90"/>
        <v>1530.1682000000001</v>
      </c>
      <c r="AG77" s="277">
        <f t="shared" si="90"/>
        <v>1530.1682000000001</v>
      </c>
      <c r="AH77" s="277">
        <f t="shared" si="90"/>
        <v>1507.1667</v>
      </c>
      <c r="AI77" s="277"/>
      <c r="AJ77" s="277"/>
      <c r="AL77" s="268"/>
      <c r="AM77" s="268"/>
      <c r="AN77" s="268"/>
      <c r="AO77" s="268"/>
      <c r="AP77" s="268"/>
      <c r="AQ77" s="268"/>
      <c r="AR77" s="268"/>
      <c r="AS77" s="268"/>
    </row>
    <row r="78" spans="2:45" ht="15" customHeight="1" outlineLevel="1" x14ac:dyDescent="0.35">
      <c r="B78" s="32" t="s">
        <v>184</v>
      </c>
      <c r="C78" s="32"/>
      <c r="D78" s="32"/>
      <c r="E78" s="32"/>
      <c r="F78" s="32"/>
      <c r="G78" s="32"/>
      <c r="H78" s="32"/>
      <c r="I78" s="32"/>
      <c r="J78" s="32"/>
      <c r="K78" s="32"/>
      <c r="L78" s="268">
        <f t="shared" ref="L78:U78" si="91">SUM(L79:L81)</f>
        <v>239</v>
      </c>
      <c r="M78" s="268">
        <f t="shared" si="91"/>
        <v>325.60000000000002</v>
      </c>
      <c r="N78" s="268">
        <f t="shared" si="91"/>
        <v>389.6</v>
      </c>
      <c r="O78" s="268">
        <f t="shared" si="91"/>
        <v>808.36000000000013</v>
      </c>
      <c r="P78" s="268">
        <f t="shared" si="91"/>
        <v>886.28</v>
      </c>
      <c r="Q78" s="268">
        <f t="shared" si="91"/>
        <v>355.95</v>
      </c>
      <c r="R78" s="268">
        <f t="shared" si="91"/>
        <v>355.95</v>
      </c>
      <c r="S78" s="268">
        <f t="shared" si="91"/>
        <v>331.2</v>
      </c>
      <c r="T78" s="268">
        <f t="shared" si="91"/>
        <v>371.19</v>
      </c>
      <c r="U78" s="268">
        <f t="shared" si="91"/>
        <v>411.03999999999996</v>
      </c>
      <c r="V78" s="268">
        <f>SUM(V79:V81)</f>
        <v>518.79999999999995</v>
      </c>
      <c r="W78" s="268">
        <f>SUM(W79:W81)</f>
        <v>767.39</v>
      </c>
      <c r="X78" s="268">
        <f t="shared" ref="X78:Y78" si="92">SUM(X79:X81)</f>
        <v>767.39</v>
      </c>
      <c r="Y78" s="268">
        <f t="shared" si="92"/>
        <v>552.83451211600004</v>
      </c>
      <c r="Z78" s="268">
        <f>AF78</f>
        <v>612.25249999999994</v>
      </c>
      <c r="AA78" s="268"/>
      <c r="AC78" s="268">
        <f t="shared" ref="AC78:AH78" si="93">SUM(AC79:AC82)</f>
        <v>612.25450000000001</v>
      </c>
      <c r="AD78" s="268">
        <f t="shared" si="93"/>
        <v>612.25249999999994</v>
      </c>
      <c r="AE78" s="268">
        <f t="shared" si="93"/>
        <v>612.25249999999994</v>
      </c>
      <c r="AF78" s="268">
        <f t="shared" si="93"/>
        <v>612.25249999999994</v>
      </c>
      <c r="AG78" s="268">
        <f t="shared" si="93"/>
        <v>612.25249999999994</v>
      </c>
      <c r="AH78" s="268">
        <f t="shared" si="93"/>
        <v>593.68999999999994</v>
      </c>
      <c r="AI78" s="268"/>
      <c r="AJ78" s="268"/>
      <c r="AL78" s="268"/>
      <c r="AM78" s="268"/>
      <c r="AN78" s="268"/>
      <c r="AO78" s="268"/>
      <c r="AP78" s="268"/>
      <c r="AQ78" s="268"/>
      <c r="AR78" s="268"/>
      <c r="AS78" s="268"/>
    </row>
    <row r="79" spans="2:45" ht="15" customHeight="1" outlineLevel="1" x14ac:dyDescent="0.35">
      <c r="B79" s="9" t="s">
        <v>70</v>
      </c>
      <c r="C79" s="9"/>
      <c r="D79" s="9"/>
      <c r="E79" s="9"/>
      <c r="F79" s="9"/>
      <c r="G79" s="9"/>
      <c r="H79" s="9"/>
      <c r="I79" s="9"/>
      <c r="J79" s="9"/>
      <c r="K79" s="9"/>
      <c r="L79" s="309">
        <v>239</v>
      </c>
      <c r="M79" s="309">
        <v>325.60000000000002</v>
      </c>
      <c r="N79" s="309">
        <v>389.6</v>
      </c>
      <c r="O79" s="309">
        <v>455.12</v>
      </c>
      <c r="P79" s="309">
        <v>533.04</v>
      </c>
      <c r="Q79" s="309">
        <v>0</v>
      </c>
      <c r="R79" s="309">
        <v>0</v>
      </c>
      <c r="S79" s="309">
        <v>0</v>
      </c>
      <c r="T79" s="309">
        <v>0</v>
      </c>
      <c r="U79" s="309">
        <v>0</v>
      </c>
      <c r="V79" s="309">
        <v>20</v>
      </c>
      <c r="W79" s="309">
        <v>19.8</v>
      </c>
      <c r="X79" s="309">
        <v>19.8</v>
      </c>
      <c r="Y79" s="309" vm="80">
        <v>19.799999999999997</v>
      </c>
      <c r="Z79" s="309" vm="441">
        <f>+AF79</f>
        <v>19.799999999999997</v>
      </c>
      <c r="AA79" s="309"/>
      <c r="AC79" s="309">
        <v>19.799999999999997</v>
      </c>
      <c r="AD79" s="309" vm="251">
        <v>19.799999999999997</v>
      </c>
      <c r="AE79" s="309" vm="358">
        <v>19.799999999999997</v>
      </c>
      <c r="AF79" s="309" vm="441">
        <v>19.799999999999997</v>
      </c>
      <c r="AG79" s="309" vm="554">
        <v>19.799999999999997</v>
      </c>
      <c r="AH79" s="309" vm="696">
        <v>19.799999999999997</v>
      </c>
      <c r="AI79" s="309"/>
      <c r="AJ79" s="309"/>
      <c r="AL79" s="322"/>
      <c r="AM79" s="322"/>
      <c r="AN79" s="322"/>
      <c r="AO79" s="322"/>
      <c r="AP79" s="322"/>
      <c r="AQ79" s="322"/>
      <c r="AR79" s="322"/>
      <c r="AS79" s="322"/>
    </row>
    <row r="80" spans="2:45" ht="15" customHeight="1" outlineLevel="1" x14ac:dyDescent="0.35">
      <c r="B80" s="9" t="s">
        <v>75</v>
      </c>
      <c r="C80" s="9"/>
      <c r="D80" s="9"/>
      <c r="E80" s="9"/>
      <c r="F80" s="9"/>
      <c r="G80" s="9"/>
      <c r="H80" s="9"/>
      <c r="I80" s="9"/>
      <c r="J80" s="9"/>
      <c r="K80" s="9"/>
      <c r="L80" s="309">
        <v>0</v>
      </c>
      <c r="M80" s="309">
        <v>0</v>
      </c>
      <c r="N80" s="309">
        <v>0</v>
      </c>
      <c r="O80" s="309">
        <v>173.8</v>
      </c>
      <c r="P80" s="309">
        <v>173.8</v>
      </c>
      <c r="Q80" s="309">
        <v>176.51</v>
      </c>
      <c r="R80" s="309">
        <v>176.51</v>
      </c>
      <c r="S80" s="309">
        <v>151.76</v>
      </c>
      <c r="T80" s="309">
        <v>151.76</v>
      </c>
      <c r="U80" s="309">
        <v>151.76</v>
      </c>
      <c r="V80" s="309">
        <v>166.9</v>
      </c>
      <c r="W80" s="309">
        <v>155.69</v>
      </c>
      <c r="X80" s="309">
        <v>155.69</v>
      </c>
      <c r="Y80" s="309" vm="491">
        <v>120.132012116</v>
      </c>
      <c r="Z80" s="309" vm="443">
        <f>AF80</f>
        <v>120.13</v>
      </c>
      <c r="AA80" s="309"/>
      <c r="AC80" s="309" vm="148">
        <v>120.13200000000001</v>
      </c>
      <c r="AD80" s="315" vm="252">
        <v>120.13000000000001</v>
      </c>
      <c r="AE80" s="309" vm="360">
        <v>120.13</v>
      </c>
      <c r="AF80" s="309" vm="443">
        <v>120.13</v>
      </c>
      <c r="AG80" s="309" vm="556">
        <v>120.13</v>
      </c>
      <c r="AH80" s="315" vm="712">
        <v>120.13</v>
      </c>
      <c r="AI80" s="309"/>
      <c r="AJ80" s="309"/>
      <c r="AL80" s="322"/>
      <c r="AM80" s="322"/>
      <c r="AN80" s="322"/>
      <c r="AO80" s="322"/>
      <c r="AP80" s="322"/>
      <c r="AQ80" s="322"/>
      <c r="AR80" s="322"/>
      <c r="AS80" s="322"/>
    </row>
    <row r="81" spans="2:45" ht="15" customHeight="1" outlineLevel="1" x14ac:dyDescent="0.35">
      <c r="B81" s="9" t="s">
        <v>174</v>
      </c>
      <c r="C81" s="9"/>
      <c r="D81" s="9"/>
      <c r="E81" s="9"/>
      <c r="F81" s="9"/>
      <c r="G81" s="9"/>
      <c r="H81" s="9"/>
      <c r="I81" s="9"/>
      <c r="J81" s="9"/>
      <c r="K81" s="9"/>
      <c r="L81" s="309">
        <v>0</v>
      </c>
      <c r="M81" s="309">
        <v>0</v>
      </c>
      <c r="N81" s="309">
        <v>0</v>
      </c>
      <c r="O81" s="309">
        <v>179.44</v>
      </c>
      <c r="P81" s="309">
        <v>179.44</v>
      </c>
      <c r="Q81" s="309">
        <v>179.44</v>
      </c>
      <c r="R81" s="309">
        <v>179.44</v>
      </c>
      <c r="S81" s="309">
        <v>179.44</v>
      </c>
      <c r="T81" s="309">
        <v>219.43</v>
      </c>
      <c r="U81" s="309">
        <v>259.27999999999997</v>
      </c>
      <c r="V81" s="309">
        <v>331.9</v>
      </c>
      <c r="W81" s="309">
        <v>591.9</v>
      </c>
      <c r="X81" s="309">
        <v>591.9</v>
      </c>
      <c r="Y81" s="309" vm="492">
        <v>412.90249999999997</v>
      </c>
      <c r="Z81" s="309" vm="444">
        <f>AF81</f>
        <v>412.90249999999997</v>
      </c>
      <c r="AA81" s="309"/>
      <c r="AC81" s="309" vm="149">
        <v>412.90250000000003</v>
      </c>
      <c r="AD81" s="315" vm="217">
        <v>412.90250000000003</v>
      </c>
      <c r="AE81" s="309" vm="361">
        <v>412.90250000000003</v>
      </c>
      <c r="AF81" s="309" vm="444">
        <v>412.90249999999997</v>
      </c>
      <c r="AG81" s="309" vm="557">
        <v>412.90250000000003</v>
      </c>
      <c r="AH81" s="315" vm="706">
        <v>394.34</v>
      </c>
      <c r="AI81" s="309"/>
      <c r="AJ81" s="309"/>
      <c r="AL81" s="322"/>
      <c r="AM81" s="322"/>
      <c r="AN81" s="322"/>
      <c r="AO81" s="322"/>
      <c r="AP81" s="322"/>
      <c r="AQ81" s="322"/>
      <c r="AR81" s="322"/>
      <c r="AS81" s="322"/>
    </row>
    <row r="82" spans="2:45" ht="15" customHeight="1" outlineLevel="1" x14ac:dyDescent="0.35">
      <c r="B82" s="9" t="s">
        <v>185</v>
      </c>
      <c r="C82" s="9"/>
      <c r="D82" s="9"/>
      <c r="E82" s="9"/>
      <c r="F82" s="9"/>
      <c r="G82" s="9"/>
      <c r="H82" s="9"/>
      <c r="I82" s="9"/>
      <c r="J82" s="9"/>
      <c r="K82" s="9"/>
      <c r="L82" s="309"/>
      <c r="M82" s="309"/>
      <c r="N82" s="309"/>
      <c r="O82" s="309"/>
      <c r="P82" s="309"/>
      <c r="Q82" s="309"/>
      <c r="R82" s="309"/>
      <c r="S82" s="309"/>
      <c r="T82" s="309"/>
      <c r="U82" s="309"/>
      <c r="V82" s="309"/>
      <c r="W82" s="309"/>
      <c r="X82" s="309"/>
      <c r="Y82" s="309"/>
      <c r="Z82" s="309"/>
      <c r="AA82" s="309"/>
      <c r="AC82" s="309" vm="137">
        <v>59.42</v>
      </c>
      <c r="AD82" s="315" vm="254">
        <v>59.42</v>
      </c>
      <c r="AE82" s="309" vm="364">
        <v>59.42</v>
      </c>
      <c r="AF82" s="309" vm="448">
        <v>59.42</v>
      </c>
      <c r="AG82" s="309" vm="561">
        <v>59.42</v>
      </c>
      <c r="AH82" s="315" vm="694">
        <v>59.42</v>
      </c>
      <c r="AI82" s="309"/>
      <c r="AJ82" s="309"/>
      <c r="AL82" s="322"/>
      <c r="AM82" s="322"/>
      <c r="AN82" s="322"/>
      <c r="AO82" s="322"/>
      <c r="AP82" s="322"/>
      <c r="AQ82" s="322"/>
      <c r="AR82" s="322"/>
      <c r="AS82" s="322"/>
    </row>
    <row r="83" spans="2:45" ht="15" customHeight="1" outlineLevel="1" x14ac:dyDescent="0.35">
      <c r="B83" s="32" t="s">
        <v>186</v>
      </c>
      <c r="C83" s="9"/>
      <c r="D83" s="9"/>
      <c r="E83" s="9"/>
      <c r="F83" s="9"/>
      <c r="G83" s="9"/>
      <c r="H83" s="9"/>
      <c r="I83" s="9"/>
      <c r="J83" s="9"/>
      <c r="K83" s="9"/>
      <c r="L83" s="268">
        <f>SUM(L84:L86)</f>
        <v>0</v>
      </c>
      <c r="M83" s="268">
        <f t="shared" ref="M83:U83" si="94">SUM(M84:M86)</f>
        <v>0</v>
      </c>
      <c r="N83" s="268">
        <f t="shared" si="94"/>
        <v>0</v>
      </c>
      <c r="O83" s="268">
        <f t="shared" si="94"/>
        <v>0</v>
      </c>
      <c r="P83" s="268">
        <f t="shared" si="94"/>
        <v>0</v>
      </c>
      <c r="Q83" s="268">
        <f t="shared" si="94"/>
        <v>0</v>
      </c>
      <c r="R83" s="268">
        <f t="shared" si="94"/>
        <v>0</v>
      </c>
      <c r="S83" s="268">
        <f t="shared" si="94"/>
        <v>0</v>
      </c>
      <c r="T83" s="268">
        <f t="shared" si="94"/>
        <v>0</v>
      </c>
      <c r="U83" s="268">
        <f t="shared" si="94"/>
        <v>0</v>
      </c>
      <c r="V83" s="268">
        <f>SUM(V84:V86)</f>
        <v>10.75</v>
      </c>
      <c r="W83" s="268">
        <f>SUM(W84:W86)</f>
        <v>322.21000000000004</v>
      </c>
      <c r="X83" s="268">
        <f t="shared" ref="X83:Y83" si="95">SUM(X84:X86)</f>
        <v>322.21000000000004</v>
      </c>
      <c r="Y83" s="268">
        <f t="shared" si="95"/>
        <v>322.22908987599999</v>
      </c>
      <c r="Z83" s="268">
        <f>SUM(Z84:Z86)</f>
        <v>659.77390000000003</v>
      </c>
      <c r="AA83" s="268"/>
      <c r="AC83" s="268">
        <f t="shared" ref="AC83:AG83" si="96">SUM(AC84:AC86)</f>
        <v>322.22910000000002</v>
      </c>
      <c r="AD83" s="268">
        <f t="shared" si="96"/>
        <v>243.37909999999999</v>
      </c>
      <c r="AE83" s="268">
        <f t="shared" si="96"/>
        <v>243.37909999999999</v>
      </c>
      <c r="AF83" s="268">
        <f t="shared" si="96"/>
        <v>659.77390000000003</v>
      </c>
      <c r="AG83" s="268">
        <f t="shared" si="96"/>
        <v>659.77390000000003</v>
      </c>
      <c r="AH83" s="268">
        <f t="shared" ref="AH83" si="97">SUM(AH84:AH86)</f>
        <v>659.77390000000003</v>
      </c>
      <c r="AI83" s="268"/>
      <c r="AJ83" s="268"/>
      <c r="AL83" s="322"/>
      <c r="AM83" s="322"/>
      <c r="AN83" s="322"/>
      <c r="AO83" s="322"/>
      <c r="AP83" s="322"/>
      <c r="AQ83" s="322"/>
      <c r="AR83" s="322"/>
      <c r="AS83" s="322"/>
    </row>
    <row r="84" spans="2:45" ht="15" customHeight="1" outlineLevel="1" x14ac:dyDescent="0.35">
      <c r="B84" s="9" t="s">
        <v>70</v>
      </c>
      <c r="C84" s="9"/>
      <c r="D84" s="9"/>
      <c r="E84" s="9"/>
      <c r="F84" s="9"/>
      <c r="G84" s="9"/>
      <c r="H84" s="9"/>
      <c r="I84" s="9"/>
      <c r="J84" s="9"/>
      <c r="K84" s="9"/>
      <c r="L84" s="309">
        <v>0</v>
      </c>
      <c r="M84" s="309">
        <v>0</v>
      </c>
      <c r="N84" s="309">
        <v>0</v>
      </c>
      <c r="O84" s="309">
        <v>0</v>
      </c>
      <c r="P84" s="309">
        <v>0</v>
      </c>
      <c r="Q84" s="309">
        <v>0</v>
      </c>
      <c r="R84" s="309">
        <v>0</v>
      </c>
      <c r="S84" s="309">
        <v>0</v>
      </c>
      <c r="T84" s="309">
        <v>0</v>
      </c>
      <c r="U84" s="309">
        <v>0</v>
      </c>
      <c r="V84" s="309">
        <v>10.75</v>
      </c>
      <c r="W84" s="309">
        <v>10.75</v>
      </c>
      <c r="X84" s="309">
        <v>10.75</v>
      </c>
      <c r="Y84" s="309" vm="81">
        <v>10.766589875999999</v>
      </c>
      <c r="Z84" s="309" vm="442">
        <f>+AF84</f>
        <v>8.2113999999999994</v>
      </c>
      <c r="AA84" s="309"/>
      <c r="AC84" s="309" vm="147">
        <v>10.7666</v>
      </c>
      <c r="AD84" s="315" vm="221">
        <v>10.7666</v>
      </c>
      <c r="AE84" s="309" vm="359">
        <v>10.7666</v>
      </c>
      <c r="AF84" s="309" vm="442">
        <v>8.2113999999999994</v>
      </c>
      <c r="AG84" s="309" vm="555">
        <v>8.2113999999999994</v>
      </c>
      <c r="AH84" s="315" vm="686">
        <v>8.2113999999999994</v>
      </c>
      <c r="AI84" s="309"/>
      <c r="AJ84" s="309"/>
      <c r="AL84" s="322"/>
      <c r="AM84" s="322"/>
      <c r="AN84" s="322"/>
      <c r="AO84" s="322"/>
      <c r="AP84" s="322"/>
      <c r="AQ84" s="322"/>
      <c r="AR84" s="322"/>
      <c r="AS84" s="322"/>
    </row>
    <row r="85" spans="2:45" ht="15" customHeight="1" outlineLevel="1" x14ac:dyDescent="0.35">
      <c r="B85" s="9" t="s">
        <v>187</v>
      </c>
      <c r="C85" s="9"/>
      <c r="D85" s="9"/>
      <c r="E85" s="9"/>
      <c r="F85" s="9"/>
      <c r="G85" s="9"/>
      <c r="H85" s="9"/>
      <c r="I85" s="9"/>
      <c r="J85" s="9"/>
      <c r="K85" s="30">
        <v>0</v>
      </c>
      <c r="L85" s="309">
        <v>0</v>
      </c>
      <c r="M85" s="309">
        <v>0</v>
      </c>
      <c r="N85" s="309">
        <v>0</v>
      </c>
      <c r="O85" s="309">
        <v>0</v>
      </c>
      <c r="P85" s="309">
        <v>0</v>
      </c>
      <c r="Q85" s="309">
        <v>0</v>
      </c>
      <c r="R85" s="309">
        <v>0</v>
      </c>
      <c r="S85" s="309">
        <v>0</v>
      </c>
      <c r="T85" s="309">
        <v>0</v>
      </c>
      <c r="U85" s="309">
        <v>0</v>
      </c>
      <c r="V85" s="309">
        <v>0</v>
      </c>
      <c r="W85" s="309">
        <v>42.61</v>
      </c>
      <c r="X85" s="309">
        <v>42.61</v>
      </c>
      <c r="Y85" s="309" vm="494">
        <v>42.612499999999997</v>
      </c>
      <c r="Z85" s="309" vm="446">
        <f>AF85</f>
        <v>42.612499999999997</v>
      </c>
      <c r="AA85" s="309"/>
      <c r="AC85" s="309" vm="151">
        <v>42.612499999999997</v>
      </c>
      <c r="AD85" s="315" vm="253">
        <v>42.612499999999997</v>
      </c>
      <c r="AE85" s="309" vm="362">
        <v>42.612499999999997</v>
      </c>
      <c r="AF85" s="309" vm="446">
        <v>42.612499999999997</v>
      </c>
      <c r="AG85" s="309" vm="559">
        <v>42.612499999999997</v>
      </c>
      <c r="AH85" s="315" vm="717">
        <v>42.612499999999997</v>
      </c>
      <c r="AI85" s="309"/>
      <c r="AJ85" s="309"/>
      <c r="AL85" s="322"/>
      <c r="AM85" s="322"/>
      <c r="AN85" s="322"/>
      <c r="AO85" s="322"/>
      <c r="AP85" s="322"/>
      <c r="AQ85" s="322"/>
      <c r="AR85" s="322"/>
      <c r="AS85" s="322"/>
    </row>
    <row r="86" spans="2:45" ht="15" customHeight="1" outlineLevel="1" x14ac:dyDescent="0.35">
      <c r="B86" s="9" t="s">
        <v>188</v>
      </c>
      <c r="C86" s="9"/>
      <c r="D86" s="9"/>
      <c r="E86" s="9"/>
      <c r="F86" s="9"/>
      <c r="G86" s="9"/>
      <c r="H86" s="9"/>
      <c r="I86" s="9"/>
      <c r="J86" s="9"/>
      <c r="K86" s="9"/>
      <c r="L86" s="309">
        <v>0</v>
      </c>
      <c r="M86" s="309">
        <v>0</v>
      </c>
      <c r="N86" s="309">
        <v>0</v>
      </c>
      <c r="O86" s="309">
        <v>0</v>
      </c>
      <c r="P86" s="309">
        <v>0</v>
      </c>
      <c r="Q86" s="309">
        <v>0</v>
      </c>
      <c r="R86" s="309">
        <v>0</v>
      </c>
      <c r="S86" s="309">
        <v>0</v>
      </c>
      <c r="T86" s="309">
        <v>0</v>
      </c>
      <c r="U86" s="309">
        <v>0</v>
      </c>
      <c r="V86" s="309">
        <v>0</v>
      </c>
      <c r="W86" s="309">
        <v>268.85000000000002</v>
      </c>
      <c r="X86" s="309">
        <v>268.85000000000002</v>
      </c>
      <c r="Y86" s="309" vm="82">
        <v>268.85000000000002</v>
      </c>
      <c r="Z86" s="309" vm="447">
        <f>+AF86</f>
        <v>608.95000000000005</v>
      </c>
      <c r="AA86" s="309"/>
      <c r="AC86" s="309" vm="151">
        <v>268.85000000000002</v>
      </c>
      <c r="AD86" s="315" vm="223">
        <v>190</v>
      </c>
      <c r="AE86" s="309" vm="363">
        <v>190</v>
      </c>
      <c r="AF86" s="309" vm="447">
        <v>608.95000000000005</v>
      </c>
      <c r="AG86" s="309" vm="560">
        <v>608.95000000000005</v>
      </c>
      <c r="AH86" s="315" vm="705">
        <v>608.95000000000005</v>
      </c>
      <c r="AI86" s="309"/>
      <c r="AJ86" s="309"/>
      <c r="AL86" s="322"/>
      <c r="AM86" s="322"/>
      <c r="AN86" s="322"/>
      <c r="AO86" s="322"/>
      <c r="AP86" s="322"/>
      <c r="AQ86" s="322"/>
      <c r="AR86" s="322"/>
      <c r="AS86" s="322"/>
    </row>
    <row r="87" spans="2:45" ht="15" customHeight="1" outlineLevel="1" x14ac:dyDescent="0.35">
      <c r="B87" s="32"/>
      <c r="C87" s="32"/>
      <c r="D87" s="32"/>
      <c r="E87" s="32"/>
      <c r="F87" s="32"/>
      <c r="G87" s="32"/>
      <c r="H87" s="32"/>
      <c r="I87" s="32"/>
      <c r="J87" s="32"/>
      <c r="K87" s="32"/>
      <c r="L87" s="257"/>
      <c r="M87" s="257"/>
      <c r="N87" s="257"/>
      <c r="O87" s="257"/>
      <c r="P87" s="257"/>
      <c r="Q87" s="308"/>
      <c r="R87" s="308"/>
      <c r="S87" s="308"/>
      <c r="T87" s="308"/>
      <c r="U87" s="308"/>
      <c r="V87" s="308"/>
      <c r="W87" s="308"/>
      <c r="X87" s="308"/>
      <c r="Y87" s="308"/>
      <c r="Z87" s="308"/>
      <c r="AA87" s="308"/>
      <c r="AC87" s="308"/>
      <c r="AD87" s="308"/>
      <c r="AE87" s="342"/>
      <c r="AF87" s="342"/>
      <c r="AG87" s="342"/>
      <c r="AH87" s="308"/>
      <c r="AI87" s="342"/>
      <c r="AJ87" s="342"/>
      <c r="AL87" s="321"/>
      <c r="AM87" s="321"/>
      <c r="AN87" s="321"/>
      <c r="AO87" s="321"/>
      <c r="AP87" s="321"/>
      <c r="AQ87" s="321"/>
      <c r="AR87" s="321"/>
      <c r="AS87" s="321"/>
    </row>
    <row r="88" spans="2:45" ht="15" customHeight="1" outlineLevel="1" x14ac:dyDescent="0.35">
      <c r="B88" s="32" t="s">
        <v>189</v>
      </c>
      <c r="C88" s="32"/>
      <c r="D88" s="32"/>
      <c r="E88" s="32"/>
      <c r="F88" s="32"/>
      <c r="G88" s="32"/>
      <c r="H88" s="32"/>
      <c r="I88" s="32"/>
      <c r="J88" s="32"/>
      <c r="K88" s="32"/>
      <c r="L88" s="324">
        <f>L89</f>
        <v>0</v>
      </c>
      <c r="M88" s="324">
        <f t="shared" ref="M88:T88" si="98">M89</f>
        <v>0</v>
      </c>
      <c r="N88" s="324">
        <f t="shared" si="98"/>
        <v>0</v>
      </c>
      <c r="O88" s="324">
        <f t="shared" si="98"/>
        <v>0</v>
      </c>
      <c r="P88" s="324">
        <f t="shared" si="98"/>
        <v>0</v>
      </c>
      <c r="Q88" s="324">
        <f t="shared" si="98"/>
        <v>0</v>
      </c>
      <c r="R88" s="324">
        <f t="shared" si="98"/>
        <v>0</v>
      </c>
      <c r="S88" s="324">
        <f t="shared" si="98"/>
        <v>0</v>
      </c>
      <c r="T88" s="324">
        <f t="shared" si="98"/>
        <v>0</v>
      </c>
      <c r="U88" s="250">
        <f>SUM(U89:U90)</f>
        <v>139</v>
      </c>
      <c r="V88" s="250">
        <f>SUM(V89:V90)</f>
        <v>139</v>
      </c>
      <c r="W88" s="250">
        <f>SUM(W89:W90)</f>
        <v>179</v>
      </c>
      <c r="X88" s="250">
        <f t="shared" ref="X88:Y88" si="99">SUM(X89:X90)</f>
        <v>193.96</v>
      </c>
      <c r="Y88" s="250">
        <f t="shared" si="99"/>
        <v>194.75177333799999</v>
      </c>
      <c r="Z88" s="250">
        <f>SUM(Z89:Z90)</f>
        <v>258.14179999999999</v>
      </c>
      <c r="AA88" s="250"/>
      <c r="AC88" s="250">
        <f t="shared" ref="AC88:AG88" si="100">SUM(AC89:AC90)</f>
        <v>262.73180000000002</v>
      </c>
      <c r="AD88" s="250">
        <f t="shared" si="100"/>
        <v>262.73180000000002</v>
      </c>
      <c r="AE88" s="250">
        <f t="shared" si="100"/>
        <v>262.73180000000002</v>
      </c>
      <c r="AF88" s="250">
        <f t="shared" si="100"/>
        <v>258.14179999999999</v>
      </c>
      <c r="AG88" s="250">
        <f t="shared" si="100"/>
        <v>258.14179999999999</v>
      </c>
      <c r="AH88" s="250">
        <f t="shared" ref="AH88" si="101">SUM(AH89:AH90)</f>
        <v>253.7028</v>
      </c>
      <c r="AI88" s="250"/>
      <c r="AJ88" s="250"/>
      <c r="AL88" s="257"/>
      <c r="AM88" s="257"/>
      <c r="AN88" s="257"/>
      <c r="AO88" s="257"/>
      <c r="AP88" s="257"/>
      <c r="AQ88" s="257"/>
      <c r="AR88" s="257"/>
      <c r="AS88" s="257"/>
    </row>
    <row r="89" spans="2:45" ht="15" customHeight="1" outlineLevel="1" x14ac:dyDescent="0.35">
      <c r="B89" s="9" t="s">
        <v>174</v>
      </c>
      <c r="C89" s="9"/>
      <c r="D89" s="9"/>
      <c r="E89" s="9"/>
      <c r="F89" s="9"/>
      <c r="G89" s="9"/>
      <c r="H89" s="9"/>
      <c r="I89" s="9"/>
      <c r="J89" s="9"/>
      <c r="K89" s="9"/>
      <c r="L89" s="325">
        <v>0</v>
      </c>
      <c r="M89" s="325">
        <v>0</v>
      </c>
      <c r="N89" s="325">
        <v>0</v>
      </c>
      <c r="O89" s="325">
        <v>0</v>
      </c>
      <c r="P89" s="325">
        <v>0</v>
      </c>
      <c r="Q89" s="325">
        <v>0</v>
      </c>
      <c r="R89" s="325">
        <v>0</v>
      </c>
      <c r="S89" s="325">
        <v>0</v>
      </c>
      <c r="T89" s="325">
        <v>0</v>
      </c>
      <c r="U89" s="325">
        <v>139</v>
      </c>
      <c r="V89" s="230">
        <v>139</v>
      </c>
      <c r="W89" s="230">
        <v>179</v>
      </c>
      <c r="X89" s="244">
        <v>179</v>
      </c>
      <c r="Y89" s="244" vm="493">
        <v>179</v>
      </c>
      <c r="Z89" s="325" vm="445">
        <f>AF89</f>
        <v>246.98000000000002</v>
      </c>
      <c r="AA89" s="325"/>
      <c r="AC89" s="244" vm="150">
        <v>246.98000000000002</v>
      </c>
      <c r="AD89" s="244" vm="222">
        <v>246.98000000000002</v>
      </c>
      <c r="AE89" s="244" vm="356">
        <v>246.98000000000002</v>
      </c>
      <c r="AF89" s="244" vm="445">
        <v>246.98000000000002</v>
      </c>
      <c r="AG89" s="244" vm="558">
        <v>246.98</v>
      </c>
      <c r="AH89" s="244" vm="679">
        <v>246.98</v>
      </c>
      <c r="AI89" s="244"/>
      <c r="AJ89" s="244"/>
    </row>
    <row r="90" spans="2:45" ht="15" customHeight="1" outlineLevel="1" x14ac:dyDescent="0.35">
      <c r="B90" s="9" t="s">
        <v>182</v>
      </c>
      <c r="C90" s="9"/>
      <c r="D90" s="9"/>
      <c r="E90" s="9"/>
      <c r="F90" s="9"/>
      <c r="G90" s="9"/>
      <c r="H90" s="9"/>
      <c r="I90" s="9"/>
      <c r="J90" s="9"/>
      <c r="K90" s="9"/>
      <c r="L90" s="325">
        <v>0</v>
      </c>
      <c r="M90" s="325">
        <v>0</v>
      </c>
      <c r="N90" s="325">
        <v>0</v>
      </c>
      <c r="O90" s="325">
        <v>0</v>
      </c>
      <c r="P90" s="325">
        <v>0</v>
      </c>
      <c r="Q90" s="325">
        <v>0</v>
      </c>
      <c r="R90" s="325">
        <v>0</v>
      </c>
      <c r="S90" s="325">
        <v>0</v>
      </c>
      <c r="T90" s="325">
        <v>0</v>
      </c>
      <c r="U90" s="325">
        <v>0</v>
      </c>
      <c r="V90" s="325">
        <v>0</v>
      </c>
      <c r="W90" s="325">
        <v>0</v>
      </c>
      <c r="X90" s="244">
        <v>14.96</v>
      </c>
      <c r="Y90" s="244" vm="495">
        <v>15.751773338</v>
      </c>
      <c r="Z90" s="325">
        <f>+AF90</f>
        <v>11.161799999999999</v>
      </c>
      <c r="AA90" s="325"/>
      <c r="AC90" s="244">
        <v>15.751799999999999</v>
      </c>
      <c r="AD90" s="244">
        <v>15.751799999999999</v>
      </c>
      <c r="AE90" s="244">
        <v>15.751799999999999</v>
      </c>
      <c r="AF90" s="244">
        <v>11.161799999999999</v>
      </c>
      <c r="AG90" s="244">
        <v>11.161799999999999</v>
      </c>
      <c r="AH90" s="244">
        <v>6.7227999999999994</v>
      </c>
      <c r="AI90" s="244"/>
      <c r="AJ90" s="244"/>
    </row>
    <row r="91" spans="2:45" ht="15" customHeight="1" outlineLevel="1" x14ac:dyDescent="0.35">
      <c r="B91" s="9"/>
      <c r="C91" s="9"/>
      <c r="D91" s="9"/>
      <c r="E91" s="9"/>
      <c r="F91" s="9"/>
      <c r="G91" s="9"/>
      <c r="H91" s="9"/>
      <c r="I91" s="9"/>
      <c r="J91" s="9"/>
      <c r="K91" s="9"/>
      <c r="L91" s="325"/>
      <c r="M91" s="325"/>
      <c r="N91" s="325"/>
      <c r="O91" s="325"/>
      <c r="P91" s="325"/>
      <c r="Q91" s="325"/>
      <c r="R91" s="325"/>
      <c r="S91" s="325"/>
      <c r="T91" s="325"/>
      <c r="U91" s="325"/>
      <c r="W91" s="325"/>
      <c r="Z91" s="325"/>
      <c r="AA91" s="325"/>
    </row>
    <row r="92" spans="2:45" ht="15" customHeight="1" outlineLevel="1" x14ac:dyDescent="0.35">
      <c r="B92" s="154"/>
      <c r="C92" s="154"/>
      <c r="D92" s="154"/>
      <c r="E92" s="154"/>
      <c r="F92" s="154"/>
      <c r="G92" s="154"/>
      <c r="H92" s="154"/>
      <c r="I92" s="154"/>
      <c r="J92" s="154"/>
      <c r="K92" s="154"/>
      <c r="L92" s="326"/>
      <c r="M92" s="326"/>
      <c r="N92" s="326"/>
      <c r="O92" s="326"/>
      <c r="P92" s="326"/>
      <c r="Q92" s="326"/>
      <c r="R92" s="326"/>
      <c r="S92" s="326"/>
      <c r="T92" s="326"/>
      <c r="U92" s="326"/>
      <c r="V92" s="326"/>
      <c r="W92" s="326"/>
      <c r="X92" s="326"/>
      <c r="Y92" s="326"/>
      <c r="Z92" s="327"/>
      <c r="AA92" s="327"/>
      <c r="AB92" s="326"/>
      <c r="AC92" s="326"/>
      <c r="AD92" s="326"/>
      <c r="AE92" s="326"/>
      <c r="AF92" s="326"/>
      <c r="AG92" s="326"/>
      <c r="AH92" s="326"/>
      <c r="AI92" s="326"/>
      <c r="AJ92" s="326"/>
      <c r="AK92" s="326"/>
      <c r="AL92" s="326"/>
      <c r="AM92" s="326"/>
      <c r="AN92" s="326"/>
      <c r="AO92" s="326"/>
      <c r="AP92" s="326"/>
      <c r="AQ92" s="326"/>
      <c r="AR92" s="326"/>
      <c r="AS92" s="326"/>
    </row>
    <row r="93" spans="2:45" ht="15" customHeight="1" outlineLevel="1" x14ac:dyDescent="0.35">
      <c r="B93" s="32"/>
      <c r="C93" s="32"/>
      <c r="D93" s="32"/>
      <c r="E93" s="32"/>
      <c r="F93" s="32"/>
      <c r="G93" s="32"/>
      <c r="H93" s="32"/>
      <c r="I93" s="32"/>
      <c r="J93" s="32"/>
      <c r="K93" s="32"/>
      <c r="L93" s="257"/>
      <c r="M93" s="257"/>
      <c r="N93" s="257"/>
      <c r="O93" s="257"/>
      <c r="P93" s="257"/>
      <c r="Q93" s="308"/>
      <c r="R93" s="308"/>
      <c r="S93" s="308"/>
      <c r="T93" s="308"/>
      <c r="U93" s="308"/>
      <c r="V93" s="308"/>
      <c r="W93" s="308"/>
      <c r="X93" s="308"/>
      <c r="Y93" s="308"/>
      <c r="Z93" s="308"/>
      <c r="AA93" s="308"/>
      <c r="AC93" s="308"/>
      <c r="AD93" s="308"/>
      <c r="AE93" s="308"/>
      <c r="AF93" s="308"/>
      <c r="AG93" s="308"/>
      <c r="AH93" s="308"/>
      <c r="AI93" s="308"/>
      <c r="AJ93" s="308"/>
      <c r="AL93" s="321"/>
      <c r="AM93" s="321"/>
      <c r="AN93" s="321"/>
      <c r="AO93" s="321"/>
      <c r="AP93" s="321"/>
      <c r="AQ93" s="321"/>
      <c r="AR93" s="321"/>
      <c r="AS93" s="321"/>
    </row>
    <row r="94" spans="2:45" ht="15" customHeight="1" x14ac:dyDescent="0.35">
      <c r="B94" s="39" t="s">
        <v>89</v>
      </c>
      <c r="C94" s="39"/>
      <c r="D94" s="39"/>
      <c r="E94" s="39"/>
      <c r="F94" s="39"/>
      <c r="G94" s="39"/>
      <c r="H94" s="39"/>
      <c r="I94" s="39"/>
      <c r="J94" s="39"/>
      <c r="K94" s="39"/>
      <c r="L94" s="328">
        <v>0.28999999999999998</v>
      </c>
      <c r="M94" s="328">
        <v>0.28999999999999998</v>
      </c>
      <c r="N94" s="328">
        <v>0.28999999999999998</v>
      </c>
      <c r="O94" s="328">
        <v>0.3</v>
      </c>
      <c r="P94" s="328">
        <v>0.3</v>
      </c>
      <c r="Q94" s="328">
        <v>0.28999999999999998</v>
      </c>
      <c r="R94" s="328">
        <v>0.3</v>
      </c>
      <c r="S94" s="328">
        <v>0.31</v>
      </c>
      <c r="T94" s="328">
        <v>0.3</v>
      </c>
      <c r="U94" s="328">
        <v>0.32</v>
      </c>
      <c r="V94" s="328">
        <v>0.3</v>
      </c>
      <c r="W94" s="328">
        <v>0.28999999999999998</v>
      </c>
      <c r="X94" s="328">
        <v>0.3</v>
      </c>
      <c r="Y94" s="328" vm="484">
        <v>0.28527737940036429</v>
      </c>
      <c r="Z94" s="328" vm="409">
        <f t="shared" ref="Z94:Z104" si="102">AF94</f>
        <v>0.27949810330195163</v>
      </c>
      <c r="AA94" s="328"/>
      <c r="AC94" s="328" vm="509">
        <v>0.33626263206627777</v>
      </c>
      <c r="AD94" s="328" vm="481">
        <v>0.29728615955595317</v>
      </c>
      <c r="AE94" s="328" vm="345">
        <v>0.27330824547672677</v>
      </c>
      <c r="AF94" s="328" vm="409">
        <v>0.27949810330195163</v>
      </c>
      <c r="AG94" s="328" vm="532">
        <v>0.32577221376712873</v>
      </c>
      <c r="AH94" s="328" vm="709">
        <v>0.30108785578190844</v>
      </c>
      <c r="AI94" s="328"/>
      <c r="AJ94" s="328"/>
      <c r="AL94" s="328"/>
      <c r="AM94" s="328"/>
      <c r="AN94" s="328"/>
      <c r="AO94" s="328"/>
      <c r="AP94" s="328"/>
      <c r="AQ94" s="328"/>
      <c r="AR94" s="328"/>
      <c r="AS94" s="328"/>
    </row>
    <row r="95" spans="2:45" ht="15" customHeight="1" x14ac:dyDescent="0.35">
      <c r="B95" s="142" t="s">
        <v>164</v>
      </c>
      <c r="C95" s="142"/>
      <c r="D95" s="142"/>
      <c r="E95" s="142"/>
      <c r="F95" s="142"/>
      <c r="G95" s="142"/>
      <c r="H95" s="142"/>
      <c r="I95" s="142"/>
      <c r="J95" s="142"/>
      <c r="K95" s="142"/>
      <c r="L95" s="328">
        <v>0.27</v>
      </c>
      <c r="M95" s="328">
        <v>0.25</v>
      </c>
      <c r="N95" s="328">
        <v>0.26</v>
      </c>
      <c r="O95" s="328">
        <v>0.28000000000000003</v>
      </c>
      <c r="P95" s="328">
        <v>0.27</v>
      </c>
      <c r="Q95" s="328">
        <v>0.26</v>
      </c>
      <c r="R95" s="328">
        <v>0.26</v>
      </c>
      <c r="S95" s="328">
        <v>0.27</v>
      </c>
      <c r="T95" s="328">
        <v>0.26</v>
      </c>
      <c r="U95" s="328">
        <v>0.28000000000000003</v>
      </c>
      <c r="V95" s="328">
        <v>0.26</v>
      </c>
      <c r="W95" s="328">
        <v>0.26</v>
      </c>
      <c r="X95" s="328">
        <v>0.26</v>
      </c>
      <c r="Y95" s="328" vm="84">
        <v>0.26321205324859354</v>
      </c>
      <c r="Z95" s="328" vm="426">
        <f t="shared" si="102"/>
        <v>0.25368455574464371</v>
      </c>
      <c r="AA95" s="328"/>
      <c r="AC95" s="328" vm="153">
        <v>0.32921217874026948</v>
      </c>
      <c r="AD95" s="328" vm="215">
        <v>0.27284371821149445</v>
      </c>
      <c r="AE95" s="328" vm="328">
        <v>0.24930837722519625</v>
      </c>
      <c r="AF95" s="328" vm="426">
        <v>0.25368455574464371</v>
      </c>
      <c r="AG95" s="328" vm="564">
        <v>0.27866536900962274</v>
      </c>
      <c r="AH95" s="328" vm="699">
        <v>0.24216104929029975</v>
      </c>
      <c r="AI95" s="328"/>
      <c r="AJ95" s="328"/>
      <c r="AL95"/>
      <c r="AM95"/>
      <c r="AN95"/>
      <c r="AO95"/>
      <c r="AP95"/>
      <c r="AQ95"/>
      <c r="AR95"/>
      <c r="AS95"/>
    </row>
    <row r="96" spans="2:45" ht="15" customHeight="1" x14ac:dyDescent="0.35">
      <c r="B96" s="38" t="s">
        <v>75</v>
      </c>
      <c r="C96" s="38"/>
      <c r="D96" s="38"/>
      <c r="E96" s="38"/>
      <c r="F96" s="38"/>
      <c r="G96" s="38"/>
      <c r="H96" s="38"/>
      <c r="I96" s="38"/>
      <c r="J96" s="38"/>
      <c r="K96" s="38"/>
      <c r="L96" s="312">
        <v>0.27</v>
      </c>
      <c r="M96" s="312">
        <v>0.25</v>
      </c>
      <c r="N96" s="312">
        <v>0.27</v>
      </c>
      <c r="O96" s="312">
        <v>0.28999999999999998</v>
      </c>
      <c r="P96" s="312">
        <v>0.28000000000000003</v>
      </c>
      <c r="Q96" s="312">
        <v>0.26</v>
      </c>
      <c r="R96" s="312">
        <v>0.26</v>
      </c>
      <c r="S96" s="312">
        <v>0.27</v>
      </c>
      <c r="T96" s="312">
        <v>0.26</v>
      </c>
      <c r="U96" s="312">
        <v>0.28000000000000003</v>
      </c>
      <c r="V96" s="312">
        <v>0.25</v>
      </c>
      <c r="W96" s="312">
        <v>0.26</v>
      </c>
      <c r="X96" s="312">
        <v>0.26</v>
      </c>
      <c r="Y96" s="312" vm="85">
        <v>0.24897900934286077</v>
      </c>
      <c r="Z96" s="312" vm="411">
        <f t="shared" si="102"/>
        <v>0.24540733030288342</v>
      </c>
      <c r="AA96" s="312"/>
      <c r="AC96" s="312" vm="154">
        <v>0.31167798326884799</v>
      </c>
      <c r="AD96" s="312" vm="241">
        <v>0.26319618070711875</v>
      </c>
      <c r="AE96" s="312" vm="367">
        <v>0.24061181104839141</v>
      </c>
      <c r="AF96" s="312" vm="411">
        <v>0.24540733030288342</v>
      </c>
      <c r="AG96" s="312" vm="565">
        <v>0.28274610714502108</v>
      </c>
      <c r="AH96" s="312" vm="689">
        <v>0.23384900410741838</v>
      </c>
      <c r="AI96" s="312"/>
      <c r="AJ96" s="312"/>
      <c r="AL96"/>
      <c r="AM96"/>
      <c r="AN96"/>
      <c r="AO96"/>
      <c r="AP96"/>
      <c r="AQ96"/>
      <c r="AR96"/>
      <c r="AS96"/>
    </row>
    <row r="97" spans="2:45" ht="15" customHeight="1" x14ac:dyDescent="0.35">
      <c r="B97" s="38" t="s">
        <v>70</v>
      </c>
      <c r="C97" s="38"/>
      <c r="D97" s="38"/>
      <c r="E97" s="38"/>
      <c r="F97" s="38"/>
      <c r="G97" s="38"/>
      <c r="H97" s="38"/>
      <c r="I97" s="38"/>
      <c r="J97" s="38"/>
      <c r="K97" s="38"/>
      <c r="L97" s="312">
        <v>0.28999999999999998</v>
      </c>
      <c r="M97" s="312">
        <v>0.27</v>
      </c>
      <c r="N97" s="312">
        <v>0.27</v>
      </c>
      <c r="O97" s="312">
        <v>0.28999999999999998</v>
      </c>
      <c r="P97" s="312">
        <v>0.3</v>
      </c>
      <c r="Q97" s="312">
        <v>0.27</v>
      </c>
      <c r="R97" s="312">
        <v>0.28000000000000003</v>
      </c>
      <c r="S97" s="312">
        <v>0.27</v>
      </c>
      <c r="T97" s="312">
        <v>0.27</v>
      </c>
      <c r="U97" s="312">
        <v>0.28999999999999998</v>
      </c>
      <c r="V97" s="312">
        <v>0.26</v>
      </c>
      <c r="W97" s="312">
        <v>0.28000000000000003</v>
      </c>
      <c r="X97" s="312">
        <v>0.27</v>
      </c>
      <c r="Y97" s="312" vm="86">
        <v>0.26889546935343944</v>
      </c>
      <c r="Z97" s="312" vm="451">
        <f t="shared" si="102"/>
        <v>0.27451005546440616</v>
      </c>
      <c r="AA97" s="312"/>
      <c r="AC97" s="312" vm="155">
        <v>0.34214525115606986</v>
      </c>
      <c r="AD97" s="312" vm="225">
        <v>0.29281977313206747</v>
      </c>
      <c r="AE97" s="312" vm="368">
        <v>0.27050587980392787</v>
      </c>
      <c r="AF97" s="312" vm="451">
        <v>0.27451005546440616</v>
      </c>
      <c r="AG97" s="312" vm="566">
        <v>0.29932239231883268</v>
      </c>
      <c r="AH97" s="312" vm="681">
        <v>0.26189712837506962</v>
      </c>
      <c r="AI97" s="312"/>
      <c r="AJ97" s="312"/>
      <c r="AL97"/>
      <c r="AM97"/>
      <c r="AN97"/>
      <c r="AO97"/>
      <c r="AP97"/>
      <c r="AQ97"/>
      <c r="AR97"/>
      <c r="AS97"/>
    </row>
    <row r="98" spans="2:45" ht="15" customHeight="1" x14ac:dyDescent="0.35">
      <c r="B98" s="38" t="s">
        <v>173</v>
      </c>
      <c r="C98" s="38"/>
      <c r="D98" s="38"/>
      <c r="E98" s="38"/>
      <c r="F98" s="38"/>
      <c r="G98" s="38"/>
      <c r="H98" s="38"/>
      <c r="I98" s="38"/>
      <c r="J98" s="38"/>
      <c r="K98" s="38"/>
      <c r="L98" s="312">
        <v>0.24</v>
      </c>
      <c r="M98" s="312">
        <v>0.23</v>
      </c>
      <c r="N98" s="312">
        <v>0.24</v>
      </c>
      <c r="O98" s="312">
        <v>0.24</v>
      </c>
      <c r="P98" s="312">
        <v>0.24</v>
      </c>
      <c r="Q98" s="312">
        <v>0.27</v>
      </c>
      <c r="R98" s="312">
        <v>0.25</v>
      </c>
      <c r="S98" s="312">
        <v>0.27</v>
      </c>
      <c r="T98" s="312">
        <v>0.24</v>
      </c>
      <c r="U98" s="312">
        <v>0.26</v>
      </c>
      <c r="V98" s="312">
        <v>0.27</v>
      </c>
      <c r="W98" s="312">
        <v>0.26</v>
      </c>
      <c r="X98" s="312">
        <v>0.26</v>
      </c>
      <c r="Y98" s="312" vm="87">
        <v>0.27684280734801137</v>
      </c>
      <c r="Z98" s="312" vm="407">
        <f t="shared" si="102"/>
        <v>0.24739039838613178</v>
      </c>
      <c r="AA98" s="312"/>
      <c r="AC98" s="312" vm="156">
        <v>0.34009686675498563</v>
      </c>
      <c r="AD98" s="312" vm="187">
        <v>0.27013036761665482</v>
      </c>
      <c r="AE98" s="312" vm="318">
        <v>0.24375505761537528</v>
      </c>
      <c r="AF98" s="312" vm="407">
        <v>0.24739039838613178</v>
      </c>
      <c r="AG98" s="312" vm="535">
        <v>0.2576940127786661</v>
      </c>
      <c r="AH98" s="312" vm="713">
        <v>0.23692525734794076</v>
      </c>
      <c r="AI98" s="312"/>
      <c r="AJ98" s="312"/>
      <c r="AL98"/>
      <c r="AM98"/>
      <c r="AN98"/>
      <c r="AO98"/>
      <c r="AP98"/>
      <c r="AQ98"/>
      <c r="AR98"/>
      <c r="AS98"/>
    </row>
    <row r="99" spans="2:45" ht="15" customHeight="1" x14ac:dyDescent="0.35">
      <c r="B99" s="143" t="s">
        <v>6</v>
      </c>
      <c r="C99" s="143"/>
      <c r="D99" s="143"/>
      <c r="E99" s="143"/>
      <c r="F99" s="143"/>
      <c r="G99" s="143"/>
      <c r="H99" s="143"/>
      <c r="I99" s="143"/>
      <c r="J99" s="143"/>
      <c r="K99" s="143"/>
      <c r="L99" s="328">
        <v>0.32</v>
      </c>
      <c r="M99" s="328">
        <v>0.33</v>
      </c>
      <c r="N99" s="328">
        <v>0.33</v>
      </c>
      <c r="O99" s="328">
        <v>0.32</v>
      </c>
      <c r="P99" s="328">
        <v>0.33</v>
      </c>
      <c r="Q99" s="328">
        <v>0.32</v>
      </c>
      <c r="R99" s="328">
        <v>0.33</v>
      </c>
      <c r="S99" s="328">
        <v>0.35</v>
      </c>
      <c r="T99" s="328">
        <v>0.34</v>
      </c>
      <c r="U99" s="328">
        <v>0.34</v>
      </c>
      <c r="V99" s="328">
        <v>0.33</v>
      </c>
      <c r="W99" s="328">
        <v>0.31</v>
      </c>
      <c r="X99" s="328">
        <v>0.33</v>
      </c>
      <c r="Y99" s="328" vm="78">
        <v>0.29832014970912651</v>
      </c>
      <c r="Z99" s="328" vm="417">
        <f t="shared" si="102"/>
        <v>0.30475687144410402</v>
      </c>
      <c r="AA99" s="328"/>
      <c r="AC99" s="328" vm="157">
        <v>0.34963577500832971</v>
      </c>
      <c r="AD99" s="328" vm="216">
        <v>0.34242772418171369</v>
      </c>
      <c r="AE99" s="328" vm="398">
        <v>0.29811779141734329</v>
      </c>
      <c r="AF99" s="328" vm="417">
        <v>0.30475687144410402</v>
      </c>
      <c r="AG99" s="328" vm="563">
        <v>0.37066101423917663</v>
      </c>
      <c r="AH99" s="328" vm="700">
        <v>0.34540681782246646</v>
      </c>
      <c r="AI99" s="328"/>
      <c r="AJ99" s="328"/>
      <c r="AL99"/>
      <c r="AM99"/>
      <c r="AN99"/>
      <c r="AO99"/>
      <c r="AP99"/>
      <c r="AQ99"/>
      <c r="AR99"/>
      <c r="AS99"/>
    </row>
    <row r="100" spans="2:45" ht="15" customHeight="1" x14ac:dyDescent="0.35">
      <c r="B100" s="38" t="s">
        <v>174</v>
      </c>
      <c r="C100" s="38"/>
      <c r="D100" s="38"/>
      <c r="E100" s="38"/>
      <c r="F100" s="38"/>
      <c r="G100" s="38"/>
      <c r="H100" s="38"/>
      <c r="I100" s="38"/>
      <c r="J100" s="38"/>
      <c r="K100" s="38"/>
      <c r="L100" s="312">
        <v>0.32</v>
      </c>
      <c r="M100" s="312">
        <v>0.33</v>
      </c>
      <c r="N100" s="312">
        <v>0.33</v>
      </c>
      <c r="O100" s="312">
        <v>0.32</v>
      </c>
      <c r="P100" s="312">
        <v>0.33</v>
      </c>
      <c r="Q100" s="312">
        <v>0.32</v>
      </c>
      <c r="R100" s="312">
        <v>0.33</v>
      </c>
      <c r="S100" s="312">
        <v>0.35</v>
      </c>
      <c r="T100" s="312">
        <v>0.34</v>
      </c>
      <c r="U100" s="312">
        <v>0.34</v>
      </c>
      <c r="V100" s="312">
        <v>0.33</v>
      </c>
      <c r="W100" s="312">
        <v>0.31</v>
      </c>
      <c r="X100" s="312">
        <v>0.33</v>
      </c>
      <c r="Y100" s="312" vm="506">
        <v>0.29526330755880803</v>
      </c>
      <c r="Z100" s="312" vm="471">
        <f t="shared" si="102"/>
        <v>0.30385606338637189</v>
      </c>
      <c r="AA100" s="312"/>
      <c r="AC100" s="312" vm="172">
        <v>0.34980274956480306</v>
      </c>
      <c r="AD100" s="312" vm="261">
        <v>0.34079643229987794</v>
      </c>
      <c r="AE100" s="312" vm="395">
        <v>0.29607239904052657</v>
      </c>
      <c r="AF100" s="312" vm="471">
        <v>0.30385606338637189</v>
      </c>
      <c r="AG100" s="312" vm="587">
        <v>0.37413072842677314</v>
      </c>
      <c r="AH100" s="312" vm="672">
        <v>0.34733421315357826</v>
      </c>
      <c r="AI100" s="312"/>
      <c r="AJ100" s="312"/>
      <c r="AL100"/>
      <c r="AM100"/>
      <c r="AN100"/>
      <c r="AO100"/>
      <c r="AP100"/>
      <c r="AQ100"/>
      <c r="AR100"/>
      <c r="AS100"/>
    </row>
    <row r="101" spans="2:45" ht="15" customHeight="1" x14ac:dyDescent="0.35">
      <c r="B101" s="38" t="s">
        <v>175</v>
      </c>
      <c r="C101" s="38"/>
      <c r="D101" s="38"/>
      <c r="E101" s="38"/>
      <c r="F101" s="38"/>
      <c r="G101" s="38"/>
      <c r="H101" s="38"/>
      <c r="I101" s="38"/>
      <c r="J101" s="38"/>
      <c r="K101" s="38"/>
      <c r="L101" s="312" t="s">
        <v>11</v>
      </c>
      <c r="M101" s="312" t="s">
        <v>11</v>
      </c>
      <c r="N101" s="312" t="s">
        <v>11</v>
      </c>
      <c r="O101" s="312">
        <v>0</v>
      </c>
      <c r="P101" s="312">
        <v>0.27</v>
      </c>
      <c r="Q101" s="312">
        <v>0.27</v>
      </c>
      <c r="R101" s="312">
        <v>0.28000000000000003</v>
      </c>
      <c r="S101" s="312">
        <v>0.28000000000000003</v>
      </c>
      <c r="T101" s="312">
        <v>0.27</v>
      </c>
      <c r="U101" s="312">
        <v>0.27</v>
      </c>
      <c r="V101" s="312">
        <v>0.3</v>
      </c>
      <c r="W101" s="312">
        <v>0.28000000000000003</v>
      </c>
      <c r="X101" s="312">
        <v>0.32</v>
      </c>
      <c r="Y101" s="312" vm="498">
        <v>0.26690283043616886</v>
      </c>
      <c r="Z101" s="312" vm="468">
        <f t="shared" si="102"/>
        <v>0.31855248814550474</v>
      </c>
      <c r="AA101" s="312"/>
      <c r="AC101" s="312" vm="173">
        <v>0.25672128069193018</v>
      </c>
      <c r="AD101" s="312" vm="232">
        <v>0.33679153594773698</v>
      </c>
      <c r="AE101" s="312" vm="396">
        <v>0.34103210721546712</v>
      </c>
      <c r="AF101" s="312" vm="468">
        <v>0.31855248814550474</v>
      </c>
      <c r="AG101" s="312" vm="588">
        <v>0.45222901824450851</v>
      </c>
      <c r="AH101" s="312" vm="690">
        <v>0.38423386431786244</v>
      </c>
      <c r="AI101" s="312"/>
      <c r="AJ101" s="312"/>
      <c r="AL101"/>
      <c r="AM101"/>
      <c r="AN101"/>
      <c r="AO101"/>
      <c r="AP101"/>
      <c r="AQ101"/>
      <c r="AR101"/>
      <c r="AS101"/>
    </row>
    <row r="102" spans="2:45" ht="15" customHeight="1" x14ac:dyDescent="0.35">
      <c r="B102" s="38" t="s">
        <v>176</v>
      </c>
      <c r="C102" s="38"/>
      <c r="D102" s="38"/>
      <c r="E102" s="38"/>
      <c r="F102" s="38"/>
      <c r="G102" s="38"/>
      <c r="H102" s="38"/>
      <c r="I102" s="38"/>
      <c r="J102" s="38"/>
      <c r="K102" s="38"/>
      <c r="L102" s="312" t="s">
        <v>11</v>
      </c>
      <c r="M102" s="312" t="s">
        <v>11</v>
      </c>
      <c r="N102" s="312" t="s">
        <v>11</v>
      </c>
      <c r="O102" s="312" t="s">
        <v>11</v>
      </c>
      <c r="P102" s="312" t="s">
        <v>11</v>
      </c>
      <c r="Q102" s="312" t="s">
        <v>11</v>
      </c>
      <c r="R102" s="312" t="s">
        <v>11</v>
      </c>
      <c r="S102" s="312">
        <v>0.39</v>
      </c>
      <c r="T102" s="312">
        <v>0.4</v>
      </c>
      <c r="U102" s="312">
        <v>0.42</v>
      </c>
      <c r="V102" s="312">
        <v>0.41</v>
      </c>
      <c r="W102" s="312">
        <v>0.41</v>
      </c>
      <c r="X102" s="312">
        <v>0.45</v>
      </c>
      <c r="Y102" s="312" vm="498">
        <v>0.35318107027305823</v>
      </c>
      <c r="Z102" s="312" vm="469">
        <f t="shared" si="102"/>
        <v>0.3068753590733771</v>
      </c>
      <c r="AA102" s="312"/>
      <c r="AC102" s="312" vm="174">
        <v>0.34823600759234508</v>
      </c>
      <c r="AD102" s="312" vm="233">
        <v>0.33899172292305779</v>
      </c>
      <c r="AE102" s="312" vm="397">
        <v>0.30343823803161624</v>
      </c>
      <c r="AF102" s="312" vm="469">
        <v>0.3068753590733771</v>
      </c>
      <c r="AG102" s="312" vm="589">
        <v>0.28802415554164928</v>
      </c>
      <c r="AH102" s="312" vm="703">
        <v>0.30555881927046452</v>
      </c>
      <c r="AI102" s="312"/>
      <c r="AJ102" s="312"/>
      <c r="AL102"/>
      <c r="AM102"/>
      <c r="AN102"/>
      <c r="AO102"/>
      <c r="AP102"/>
      <c r="AQ102"/>
      <c r="AR102"/>
      <c r="AS102"/>
    </row>
    <row r="103" spans="2:45" ht="15" customHeight="1" x14ac:dyDescent="0.35">
      <c r="B103" s="143" t="s">
        <v>165</v>
      </c>
      <c r="C103" s="143"/>
      <c r="D103" s="143"/>
      <c r="E103" s="143"/>
      <c r="F103" s="143"/>
      <c r="G103" s="143"/>
      <c r="H103" s="143"/>
      <c r="I103" s="143"/>
      <c r="J103" s="143"/>
      <c r="K103" s="143"/>
      <c r="L103" s="328">
        <v>0.26</v>
      </c>
      <c r="M103" s="328">
        <v>0.35</v>
      </c>
      <c r="N103" s="328">
        <v>0.31</v>
      </c>
      <c r="O103" s="328">
        <v>0.31</v>
      </c>
      <c r="P103" s="328">
        <v>0.32</v>
      </c>
      <c r="Q103" s="328">
        <v>0.3</v>
      </c>
      <c r="R103" s="328">
        <v>0.35</v>
      </c>
      <c r="S103" s="328">
        <v>0.43</v>
      </c>
      <c r="T103" s="328">
        <v>0.4</v>
      </c>
      <c r="U103" s="328">
        <v>0.43</v>
      </c>
      <c r="V103" s="328">
        <v>0.38</v>
      </c>
      <c r="W103" s="328">
        <v>0.41</v>
      </c>
      <c r="X103" s="328">
        <v>0.39</v>
      </c>
      <c r="Y103" s="328" vm="101">
        <v>0.40756977604240718</v>
      </c>
      <c r="Z103" s="328" vm="406">
        <f t="shared" si="102"/>
        <v>0.34185295611073863</v>
      </c>
      <c r="AA103" s="328"/>
      <c r="AC103" s="328" vm="175">
        <v>0.28571248695807872</v>
      </c>
      <c r="AD103" s="328" vm="242">
        <v>0.29405189242135349</v>
      </c>
      <c r="AE103" s="328" vm="400">
        <v>0.32217012981927223</v>
      </c>
      <c r="AF103" s="328" vm="406">
        <v>0.34185295611073863</v>
      </c>
      <c r="AG103" s="328" vm="592">
        <v>0.3036336208861854</v>
      </c>
      <c r="AH103" s="328" vm="693">
        <v>0.30099062619273009</v>
      </c>
      <c r="AI103" s="328"/>
      <c r="AJ103" s="328"/>
      <c r="AL103"/>
      <c r="AM103"/>
      <c r="AN103"/>
      <c r="AO103"/>
      <c r="AP103"/>
      <c r="AQ103"/>
      <c r="AR103"/>
      <c r="AS103"/>
    </row>
    <row r="104" spans="2:45" ht="15" customHeight="1" x14ac:dyDescent="0.35">
      <c r="B104" s="143" t="s">
        <v>178</v>
      </c>
      <c r="C104" s="143"/>
      <c r="D104" s="143"/>
      <c r="E104" s="143"/>
      <c r="F104" s="143"/>
      <c r="G104" s="143"/>
      <c r="H104" s="143"/>
      <c r="I104" s="143"/>
      <c r="J104" s="143"/>
      <c r="K104" s="143"/>
      <c r="L104" s="308">
        <v>0</v>
      </c>
      <c r="M104" s="308">
        <v>0</v>
      </c>
      <c r="N104" s="308">
        <v>0</v>
      </c>
      <c r="O104" s="308">
        <v>0</v>
      </c>
      <c r="P104" s="308">
        <v>0</v>
      </c>
      <c r="Q104" s="308">
        <v>0</v>
      </c>
      <c r="R104" s="308">
        <v>0</v>
      </c>
      <c r="S104" s="308">
        <v>0</v>
      </c>
      <c r="T104" s="308">
        <v>0</v>
      </c>
      <c r="U104" s="308">
        <v>0</v>
      </c>
      <c r="V104" s="308">
        <v>0</v>
      </c>
      <c r="W104" s="328">
        <v>0.2</v>
      </c>
      <c r="X104" s="328">
        <v>0.16</v>
      </c>
      <c r="Y104" s="328" vm="78">
        <v>0.29832014970912651</v>
      </c>
      <c r="Z104" s="348" vm="430">
        <f t="shared" si="102"/>
        <v>0.168966314447727</v>
      </c>
      <c r="AA104" s="348"/>
      <c r="AC104" s="328" vm="132">
        <v>0.34963577500832971</v>
      </c>
      <c r="AD104" s="328" vm="214">
        <v>0.17881674529507466</v>
      </c>
      <c r="AE104" s="328" vm="346">
        <v>0.17657597398366384</v>
      </c>
      <c r="AF104" s="328" vm="430">
        <v>0.168966314447727</v>
      </c>
      <c r="AG104" s="328">
        <v>0.15918639853317473</v>
      </c>
      <c r="AH104" s="328">
        <v>0.16894590174361729</v>
      </c>
      <c r="AI104" s="328"/>
      <c r="AJ104" s="328"/>
      <c r="AL104"/>
      <c r="AM104"/>
      <c r="AN104"/>
      <c r="AO104"/>
      <c r="AP104"/>
      <c r="AQ104"/>
      <c r="AR104"/>
      <c r="AS104"/>
    </row>
    <row r="105" spans="2:45" ht="15" customHeight="1" x14ac:dyDescent="0.35">
      <c r="B105" s="107"/>
      <c r="C105" s="107"/>
      <c r="D105" s="107"/>
      <c r="E105" s="107"/>
      <c r="F105" s="107"/>
      <c r="G105" s="107"/>
      <c r="H105" s="107"/>
      <c r="I105" s="107"/>
      <c r="J105" s="107"/>
      <c r="K105" s="107"/>
      <c r="L105" s="107"/>
      <c r="M105" s="107"/>
      <c r="N105" s="107"/>
      <c r="O105" s="107"/>
      <c r="P105" s="107"/>
      <c r="Q105" s="329"/>
      <c r="R105" s="329"/>
      <c r="S105" s="329"/>
      <c r="T105" s="329"/>
      <c r="U105" s="329"/>
      <c r="V105" s="329"/>
      <c r="W105" s="329"/>
      <c r="X105" s="329"/>
      <c r="Y105" s="329"/>
      <c r="Z105" s="329"/>
      <c r="AA105" s="329"/>
      <c r="AL105" s="329"/>
      <c r="AM105" s="329"/>
      <c r="AN105" s="329"/>
      <c r="AO105" s="329"/>
      <c r="AP105" s="329"/>
      <c r="AQ105" s="329"/>
      <c r="AR105" s="329"/>
      <c r="AS105" s="329"/>
    </row>
    <row r="106" spans="2:45" ht="15" customHeight="1" x14ac:dyDescent="0.35">
      <c r="B106" s="36" t="s">
        <v>190</v>
      </c>
      <c r="C106" s="36"/>
      <c r="D106" s="36"/>
      <c r="E106" s="36"/>
      <c r="F106" s="36"/>
      <c r="G106" s="36"/>
      <c r="H106" s="36"/>
      <c r="I106" s="36"/>
      <c r="J106" s="36"/>
      <c r="K106" s="36"/>
      <c r="L106" s="308">
        <v>14351.9</v>
      </c>
      <c r="M106" s="308">
        <v>16800.48</v>
      </c>
      <c r="N106" s="308">
        <v>18444.759999999998</v>
      </c>
      <c r="O106" s="308">
        <v>19186.53</v>
      </c>
      <c r="P106" s="308">
        <v>19762.95</v>
      </c>
      <c r="Q106" s="308">
        <v>21388.16</v>
      </c>
      <c r="R106" s="308">
        <v>24472.71</v>
      </c>
      <c r="S106" s="308">
        <v>27621.040000000001</v>
      </c>
      <c r="T106" s="308">
        <v>28358.959999999999</v>
      </c>
      <c r="U106" s="308">
        <v>30040.51</v>
      </c>
      <c r="V106" s="308">
        <v>28537.49</v>
      </c>
      <c r="W106" s="308">
        <v>30323.39</v>
      </c>
      <c r="X106" s="308">
        <v>33400.53</v>
      </c>
      <c r="Y106" s="308">
        <v>34592.965724206675</v>
      </c>
      <c r="Z106" s="308">
        <f t="shared" ref="Z106:Z116" si="103">AF106</f>
        <v>36551.4770126</v>
      </c>
      <c r="AA106" s="308"/>
      <c r="AC106" s="308">
        <v>9920.9388783000031</v>
      </c>
      <c r="AD106" s="308">
        <v>18893.319490799997</v>
      </c>
      <c r="AE106" s="308">
        <v>26530.906017399997</v>
      </c>
      <c r="AF106" s="308">
        <v>36551.4770126</v>
      </c>
      <c r="AG106" s="308">
        <v>10925.3135566</v>
      </c>
      <c r="AH106" s="308">
        <v>21169.510746600001</v>
      </c>
      <c r="AI106" s="308"/>
      <c r="AJ106" s="308"/>
      <c r="AL106" s="308">
        <f t="shared" ref="AL106:AL116" si="104">AC106</f>
        <v>9920.9388783000031</v>
      </c>
      <c r="AM106" s="308">
        <f t="shared" ref="AM106:AM116" si="105">AD106-AC106</f>
        <v>8972.3806124999937</v>
      </c>
      <c r="AN106" s="308">
        <f t="shared" ref="AN106:AN116" si="106">AE106-AD106</f>
        <v>7637.5865266000001</v>
      </c>
      <c r="AO106" s="308">
        <f t="shared" ref="AO106:AO116" si="107">AF106-AE106</f>
        <v>10020.570995200003</v>
      </c>
      <c r="AP106" s="308">
        <f t="shared" ref="AP106:AP116" si="108">AG106</f>
        <v>10925.3135566</v>
      </c>
      <c r="AQ106" s="308">
        <f>AH106-AG106</f>
        <v>10244.197190000001</v>
      </c>
      <c r="AR106" s="308"/>
      <c r="AS106" s="308"/>
    </row>
    <row r="107" spans="2:45" ht="15" customHeight="1" x14ac:dyDescent="0.35">
      <c r="B107" s="142" t="s">
        <v>164</v>
      </c>
      <c r="C107" s="142"/>
      <c r="D107" s="142"/>
      <c r="E107" s="142"/>
      <c r="F107" s="142"/>
      <c r="G107" s="142"/>
      <c r="H107" s="142"/>
      <c r="I107" s="142"/>
      <c r="J107" s="142"/>
      <c r="K107" s="142"/>
      <c r="L107" s="308">
        <v>6631.63</v>
      </c>
      <c r="M107" s="308">
        <v>7300.52</v>
      </c>
      <c r="N107" s="308">
        <v>8276.75</v>
      </c>
      <c r="O107" s="308">
        <v>9187.3799999999992</v>
      </c>
      <c r="P107" s="308">
        <v>9323.23</v>
      </c>
      <c r="Q107" s="308">
        <v>10062.36</v>
      </c>
      <c r="R107" s="308">
        <v>11230.34</v>
      </c>
      <c r="S107" s="308">
        <v>11668.9</v>
      </c>
      <c r="T107" s="308">
        <v>11479.93</v>
      </c>
      <c r="U107" s="308">
        <v>11790.81</v>
      </c>
      <c r="V107" s="308">
        <v>10024.1</v>
      </c>
      <c r="W107" s="308">
        <v>11356.45</v>
      </c>
      <c r="X107" s="308">
        <v>11778.25</v>
      </c>
      <c r="Y107" s="308">
        <v>11619.045380280855</v>
      </c>
      <c r="Z107" s="308">
        <f t="shared" si="103"/>
        <v>11544.7028261</v>
      </c>
      <c r="AA107" s="308"/>
      <c r="AC107" s="308">
        <v>3579.9026200000012</v>
      </c>
      <c r="AD107" s="308">
        <v>6105.0805900000005</v>
      </c>
      <c r="AE107" s="308">
        <v>8521.0558865000003</v>
      </c>
      <c r="AF107" s="308">
        <v>11544.7028261</v>
      </c>
      <c r="AG107" s="308">
        <v>3147.3109092999998</v>
      </c>
      <c r="AH107" s="308">
        <v>5765.6769801</v>
      </c>
      <c r="AI107" s="308"/>
      <c r="AJ107" s="308"/>
      <c r="AL107" s="308">
        <f t="shared" si="104"/>
        <v>3579.9026200000012</v>
      </c>
      <c r="AM107" s="308">
        <f t="shared" si="105"/>
        <v>2525.1779699999993</v>
      </c>
      <c r="AN107" s="308">
        <f t="shared" si="106"/>
        <v>2415.9752964999998</v>
      </c>
      <c r="AO107" s="308">
        <f t="shared" si="107"/>
        <v>3023.6469395999993</v>
      </c>
      <c r="AP107" s="308">
        <f t="shared" si="108"/>
        <v>3147.3109092999998</v>
      </c>
      <c r="AQ107" s="308">
        <f t="shared" ref="AQ107:AQ116" si="109">AH107-AG107</f>
        <v>2618.3660708000002</v>
      </c>
      <c r="AR107" s="308"/>
      <c r="AS107" s="308"/>
    </row>
    <row r="108" spans="2:45" ht="15" customHeight="1" x14ac:dyDescent="0.35">
      <c r="B108" s="38" t="s">
        <v>75</v>
      </c>
      <c r="C108" s="38"/>
      <c r="D108" s="38"/>
      <c r="E108" s="38"/>
      <c r="F108" s="38"/>
      <c r="G108" s="38"/>
      <c r="H108" s="38"/>
      <c r="I108" s="38"/>
      <c r="J108" s="38"/>
      <c r="K108" s="38"/>
      <c r="L108" s="313">
        <v>4355.3100000000004</v>
      </c>
      <c r="M108" s="313">
        <v>4583.67</v>
      </c>
      <c r="N108" s="313">
        <v>5105.57</v>
      </c>
      <c r="O108" s="313">
        <v>5462.53</v>
      </c>
      <c r="P108" s="313">
        <v>5176.13</v>
      </c>
      <c r="Q108" s="313">
        <v>4846.7</v>
      </c>
      <c r="R108" s="313">
        <v>4926.3599999999997</v>
      </c>
      <c r="S108" s="313">
        <v>5095.41</v>
      </c>
      <c r="T108" s="313">
        <v>5163.88</v>
      </c>
      <c r="U108" s="313">
        <v>5298.3</v>
      </c>
      <c r="V108" s="313">
        <v>4346.1499999999996</v>
      </c>
      <c r="W108" s="313">
        <v>4979.04</v>
      </c>
      <c r="X108" s="313">
        <v>4885.12</v>
      </c>
      <c r="Y108" s="313">
        <v>4490.9207105706701</v>
      </c>
      <c r="Z108" s="313">
        <f t="shared" si="103"/>
        <v>4304.5354699999998</v>
      </c>
      <c r="AA108" s="313"/>
      <c r="AC108" s="313">
        <v>1324.52252</v>
      </c>
      <c r="AD108" s="313">
        <v>2258.1268099999998</v>
      </c>
      <c r="AE108" s="313">
        <v>3152.3076299999993</v>
      </c>
      <c r="AF108" s="313">
        <v>4304.5354699999998</v>
      </c>
      <c r="AG108" s="313">
        <v>1287.9367</v>
      </c>
      <c r="AH108" s="313">
        <v>2211.1169599999994</v>
      </c>
      <c r="AI108" s="313"/>
      <c r="AJ108" s="313"/>
      <c r="AL108" s="313">
        <f t="shared" si="104"/>
        <v>1324.52252</v>
      </c>
      <c r="AM108" s="313">
        <f t="shared" si="105"/>
        <v>933.60428999999976</v>
      </c>
      <c r="AN108" s="313">
        <f t="shared" si="106"/>
        <v>894.18081999999958</v>
      </c>
      <c r="AO108" s="313">
        <f t="shared" si="107"/>
        <v>1152.2278400000005</v>
      </c>
      <c r="AP108" s="313">
        <f t="shared" si="108"/>
        <v>1287.9367</v>
      </c>
      <c r="AQ108" s="313">
        <f t="shared" si="109"/>
        <v>923.18025999999941</v>
      </c>
      <c r="AR108" s="313"/>
      <c r="AS108" s="313"/>
    </row>
    <row r="109" spans="2:45" ht="15" customHeight="1" x14ac:dyDescent="0.35">
      <c r="B109" s="38" t="s">
        <v>70</v>
      </c>
      <c r="C109" s="38"/>
      <c r="D109" s="38"/>
      <c r="E109" s="38"/>
      <c r="F109" s="38"/>
      <c r="G109" s="38"/>
      <c r="H109" s="38"/>
      <c r="I109" s="38"/>
      <c r="J109" s="38"/>
      <c r="K109" s="38"/>
      <c r="L109" s="313">
        <v>1472.25</v>
      </c>
      <c r="M109" s="313">
        <v>1390.53</v>
      </c>
      <c r="N109" s="313">
        <v>1444.08</v>
      </c>
      <c r="O109" s="313">
        <v>1593.17</v>
      </c>
      <c r="P109" s="313">
        <v>1652.09</v>
      </c>
      <c r="Q109" s="313">
        <v>1991.16</v>
      </c>
      <c r="R109" s="313">
        <v>3047.17</v>
      </c>
      <c r="S109" s="313">
        <v>2911.64</v>
      </c>
      <c r="T109" s="313">
        <v>2995.03</v>
      </c>
      <c r="U109" s="313">
        <v>3159.58</v>
      </c>
      <c r="V109" s="313">
        <v>2623.9</v>
      </c>
      <c r="W109" s="313">
        <v>3048.87</v>
      </c>
      <c r="X109" s="313">
        <v>2715.38</v>
      </c>
      <c r="Y109" s="313">
        <v>2700.5261351985</v>
      </c>
      <c r="Z109" s="313">
        <f t="shared" si="103"/>
        <v>3178.6281199999999</v>
      </c>
      <c r="AA109" s="313"/>
      <c r="AC109" s="313">
        <v>907.78638000000001</v>
      </c>
      <c r="AD109" s="313">
        <v>1584.0935500000003</v>
      </c>
      <c r="AE109" s="313">
        <v>2285.5031599999998</v>
      </c>
      <c r="AF109" s="313">
        <v>3178.6281199999999</v>
      </c>
      <c r="AG109" s="313">
        <v>869.78704000000005</v>
      </c>
      <c r="AH109" s="313">
        <v>1531.2001099999995</v>
      </c>
      <c r="AI109" s="313"/>
      <c r="AJ109" s="313"/>
      <c r="AL109" s="313">
        <f t="shared" si="104"/>
        <v>907.78638000000001</v>
      </c>
      <c r="AM109" s="313">
        <f t="shared" si="105"/>
        <v>676.30717000000027</v>
      </c>
      <c r="AN109" s="313">
        <f t="shared" si="106"/>
        <v>701.40960999999947</v>
      </c>
      <c r="AO109" s="313">
        <f t="shared" si="107"/>
        <v>893.1249600000001</v>
      </c>
      <c r="AP109" s="313">
        <f t="shared" si="108"/>
        <v>869.78704000000005</v>
      </c>
      <c r="AQ109" s="313">
        <f t="shared" si="109"/>
        <v>661.41306999999949</v>
      </c>
      <c r="AR109" s="313"/>
      <c r="AS109" s="313"/>
    </row>
    <row r="110" spans="2:45" ht="15" customHeight="1" x14ac:dyDescent="0.35">
      <c r="B110" s="38" t="s">
        <v>173</v>
      </c>
      <c r="C110" s="38"/>
      <c r="D110" s="38"/>
      <c r="E110" s="38"/>
      <c r="F110" s="38"/>
      <c r="G110" s="38"/>
      <c r="H110" s="38"/>
      <c r="I110" s="38"/>
      <c r="J110" s="38"/>
      <c r="K110" s="38"/>
      <c r="L110" s="313">
        <v>804.08</v>
      </c>
      <c r="M110" s="313">
        <v>1326.31</v>
      </c>
      <c r="N110" s="313">
        <v>1727.1</v>
      </c>
      <c r="O110" s="313">
        <v>2131.69</v>
      </c>
      <c r="P110" s="313">
        <v>2495.0100000000002</v>
      </c>
      <c r="Q110" s="313">
        <v>3224.51</v>
      </c>
      <c r="R110" s="313">
        <v>3256.81</v>
      </c>
      <c r="S110" s="313">
        <v>3661.85</v>
      </c>
      <c r="T110" s="313">
        <v>3321.02</v>
      </c>
      <c r="U110" s="313">
        <v>3332.93</v>
      </c>
      <c r="V110" s="313">
        <v>3054.05</v>
      </c>
      <c r="W110" s="313">
        <v>3328.54</v>
      </c>
      <c r="X110" s="313">
        <v>4177.75</v>
      </c>
      <c r="Y110" s="313">
        <v>4427.5985345116906</v>
      </c>
      <c r="Z110" s="313">
        <f t="shared" si="103"/>
        <v>4061.5392360999995</v>
      </c>
      <c r="AA110" s="313"/>
      <c r="AC110" s="313">
        <v>1347.5937200000001</v>
      </c>
      <c r="AD110" s="313">
        <v>2262.8602300000002</v>
      </c>
      <c r="AE110" s="313">
        <v>3083.2450964999994</v>
      </c>
      <c r="AF110" s="313">
        <v>4061.5392360999995</v>
      </c>
      <c r="AG110" s="313">
        <v>989.58716930000003</v>
      </c>
      <c r="AH110" s="313">
        <v>2023.3599101000002</v>
      </c>
      <c r="AI110" s="313"/>
      <c r="AJ110" s="313"/>
      <c r="AL110" s="313">
        <f t="shared" si="104"/>
        <v>1347.5937200000001</v>
      </c>
      <c r="AM110" s="313">
        <f t="shared" si="105"/>
        <v>915.26651000000015</v>
      </c>
      <c r="AN110" s="313">
        <f t="shared" si="106"/>
        <v>820.38486649999913</v>
      </c>
      <c r="AO110" s="313">
        <f t="shared" si="107"/>
        <v>978.29413960000011</v>
      </c>
      <c r="AP110" s="313">
        <f t="shared" si="108"/>
        <v>989.58716930000003</v>
      </c>
      <c r="AQ110" s="313">
        <f t="shared" si="109"/>
        <v>1033.7727408000001</v>
      </c>
      <c r="AR110" s="313"/>
      <c r="AS110" s="313"/>
    </row>
    <row r="111" spans="2:45" ht="15" customHeight="1" x14ac:dyDescent="0.35">
      <c r="B111" s="143" t="s">
        <v>6</v>
      </c>
      <c r="C111" s="143"/>
      <c r="D111" s="143"/>
      <c r="E111" s="143"/>
      <c r="F111" s="143"/>
      <c r="G111" s="143"/>
      <c r="H111" s="143"/>
      <c r="I111" s="143"/>
      <c r="J111" s="143"/>
      <c r="K111" s="143"/>
      <c r="L111" s="308">
        <v>7689.48</v>
      </c>
      <c r="M111" s="308">
        <v>9330.33</v>
      </c>
      <c r="N111" s="308">
        <v>9936.74</v>
      </c>
      <c r="O111" s="308">
        <v>9769.35</v>
      </c>
      <c r="P111" s="308">
        <v>10203.790000000001</v>
      </c>
      <c r="Q111" s="308">
        <v>11103.44</v>
      </c>
      <c r="R111" s="308">
        <v>12576.21</v>
      </c>
      <c r="S111" s="308">
        <v>15090.89</v>
      </c>
      <c r="T111" s="308">
        <v>15644.05</v>
      </c>
      <c r="U111" s="308">
        <v>16492.400000000001</v>
      </c>
      <c r="V111" s="308">
        <v>17420.77</v>
      </c>
      <c r="W111" s="308">
        <v>17056.53</v>
      </c>
      <c r="X111" s="308">
        <v>18361.919999999998</v>
      </c>
      <c r="Y111" s="308">
        <v>17306.070312476</v>
      </c>
      <c r="Z111" s="308">
        <f t="shared" si="103"/>
        <v>20169.673006500001</v>
      </c>
      <c r="AA111" s="308"/>
      <c r="AC111" s="308">
        <v>5397.9278583000005</v>
      </c>
      <c r="AD111" s="308">
        <v>10765.312300800002</v>
      </c>
      <c r="AE111" s="308">
        <v>14569.320450900002</v>
      </c>
      <c r="AF111" s="308">
        <v>20169.673006500001</v>
      </c>
      <c r="AG111" s="308">
        <v>6487.5306573000007</v>
      </c>
      <c r="AH111" s="308">
        <v>12729.708754000001</v>
      </c>
      <c r="AI111" s="308"/>
      <c r="AJ111" s="308"/>
      <c r="AL111" s="308">
        <f t="shared" si="104"/>
        <v>5397.9278583000005</v>
      </c>
      <c r="AM111" s="308">
        <f t="shared" si="105"/>
        <v>5367.3844425000016</v>
      </c>
      <c r="AN111" s="308">
        <f t="shared" si="106"/>
        <v>3804.0081501000004</v>
      </c>
      <c r="AO111" s="308">
        <f t="shared" si="107"/>
        <v>5600.3525555999986</v>
      </c>
      <c r="AP111" s="308">
        <f t="shared" si="108"/>
        <v>6487.5306573000007</v>
      </c>
      <c r="AQ111" s="308">
        <f t="shared" si="109"/>
        <v>6242.1780967000004</v>
      </c>
      <c r="AR111" s="308"/>
      <c r="AS111" s="308"/>
    </row>
    <row r="112" spans="2:45" ht="15" customHeight="1" x14ac:dyDescent="0.35">
      <c r="B112" s="38" t="s">
        <v>174</v>
      </c>
      <c r="C112" s="38"/>
      <c r="D112" s="38"/>
      <c r="E112" s="38"/>
      <c r="F112" s="38"/>
      <c r="G112" s="38"/>
      <c r="H112" s="38"/>
      <c r="I112" s="38"/>
      <c r="J112" s="38"/>
      <c r="K112" s="38"/>
      <c r="L112" s="309">
        <v>7689.48</v>
      </c>
      <c r="M112" s="309">
        <v>9330.33</v>
      </c>
      <c r="N112" s="309">
        <v>9936.74</v>
      </c>
      <c r="O112" s="309">
        <v>9769.3499999999985</v>
      </c>
      <c r="P112" s="309">
        <v>10145.09</v>
      </c>
      <c r="Q112" s="309">
        <v>11031.320000000002</v>
      </c>
      <c r="R112" s="309">
        <v>12501.23</v>
      </c>
      <c r="S112" s="309">
        <v>14409.15</v>
      </c>
      <c r="T112" s="309">
        <v>14873.470000000001</v>
      </c>
      <c r="U112" s="309">
        <v>15696.3</v>
      </c>
      <c r="V112" s="309">
        <v>16633.32</v>
      </c>
      <c r="W112" s="309">
        <v>15814.43</v>
      </c>
      <c r="X112" s="309">
        <v>17028.57</v>
      </c>
      <c r="Y112" s="309">
        <v>15428.198364733938</v>
      </c>
      <c r="Z112" s="309">
        <f t="shared" si="103"/>
        <v>18122.170566500004</v>
      </c>
      <c r="AA112" s="309"/>
      <c r="AC112" s="309">
        <v>4698.6038760000001</v>
      </c>
      <c r="AD112" s="309">
        <v>9534.2025214000041</v>
      </c>
      <c r="AE112" s="309">
        <v>12954.200470900007</v>
      </c>
      <c r="AF112" s="309">
        <v>18122.170566500004</v>
      </c>
      <c r="AG112" s="309">
        <v>6031.8194500000009</v>
      </c>
      <c r="AH112" s="309">
        <v>11842.654826700002</v>
      </c>
      <c r="AI112" s="309"/>
      <c r="AJ112" s="309"/>
      <c r="AL112" s="309">
        <f t="shared" si="104"/>
        <v>4698.6038760000001</v>
      </c>
      <c r="AM112" s="309">
        <f t="shared" si="105"/>
        <v>4835.598645400004</v>
      </c>
      <c r="AN112" s="309">
        <f t="shared" si="106"/>
        <v>3419.9979495000025</v>
      </c>
      <c r="AO112" s="309">
        <f t="shared" si="107"/>
        <v>5167.9700955999979</v>
      </c>
      <c r="AP112" s="309">
        <f t="shared" si="108"/>
        <v>6031.8194500000009</v>
      </c>
      <c r="AQ112" s="309">
        <f t="shared" si="109"/>
        <v>5810.8353767000008</v>
      </c>
      <c r="AR112" s="309"/>
      <c r="AS112" s="309"/>
    </row>
    <row r="113" spans="2:45" ht="15" customHeight="1" x14ac:dyDescent="0.35">
      <c r="B113" s="38" t="s">
        <v>175</v>
      </c>
      <c r="C113" s="38"/>
      <c r="D113" s="38"/>
      <c r="E113" s="38"/>
      <c r="F113" s="38"/>
      <c r="G113" s="38"/>
      <c r="H113" s="38"/>
      <c r="I113" s="38"/>
      <c r="J113" s="38"/>
      <c r="K113" s="38"/>
      <c r="L113" s="309" t="s">
        <v>11</v>
      </c>
      <c r="M113" s="309" t="s">
        <v>11</v>
      </c>
      <c r="N113" s="309" t="s">
        <v>11</v>
      </c>
      <c r="O113" s="309">
        <v>0</v>
      </c>
      <c r="P113" s="309">
        <v>58.69</v>
      </c>
      <c r="Q113" s="309">
        <v>72.02</v>
      </c>
      <c r="R113" s="309">
        <v>74.98</v>
      </c>
      <c r="S113" s="309">
        <v>74.709999999999994</v>
      </c>
      <c r="T113" s="309">
        <v>71.23</v>
      </c>
      <c r="U113" s="309">
        <v>69.849999999999994</v>
      </c>
      <c r="V113" s="309">
        <v>77.95</v>
      </c>
      <c r="W113" s="309">
        <v>255.36</v>
      </c>
      <c r="X113" s="309">
        <v>360.48</v>
      </c>
      <c r="Y113" s="309">
        <v>393.9619481327</v>
      </c>
      <c r="Z113" s="309">
        <f t="shared" si="103"/>
        <v>611.05101760000002</v>
      </c>
      <c r="AA113" s="309"/>
      <c r="AC113" s="309">
        <v>340.89448340000001</v>
      </c>
      <c r="AD113" s="309">
        <v>434.8349735000001</v>
      </c>
      <c r="AE113" s="309">
        <v>495.53101760000004</v>
      </c>
      <c r="AF113" s="309">
        <v>611.05101760000002</v>
      </c>
      <c r="AG113" s="309">
        <v>127.20062729999999</v>
      </c>
      <c r="AH113" s="309">
        <v>217.34462729999998</v>
      </c>
      <c r="AI113" s="309"/>
      <c r="AJ113" s="309"/>
      <c r="AL113" s="309">
        <f t="shared" si="104"/>
        <v>340.89448340000001</v>
      </c>
      <c r="AM113" s="309">
        <f t="shared" si="105"/>
        <v>93.94049010000009</v>
      </c>
      <c r="AN113" s="309">
        <f t="shared" si="106"/>
        <v>60.696044099999938</v>
      </c>
      <c r="AO113" s="309">
        <f t="shared" si="107"/>
        <v>115.51999999999998</v>
      </c>
      <c r="AP113" s="309">
        <f t="shared" si="108"/>
        <v>127.20062729999999</v>
      </c>
      <c r="AQ113" s="309">
        <f t="shared" si="109"/>
        <v>90.143999999999991</v>
      </c>
      <c r="AR113" s="309"/>
      <c r="AS113" s="309"/>
    </row>
    <row r="114" spans="2:45" ht="15" customHeight="1" x14ac:dyDescent="0.35">
      <c r="B114" s="38" t="s">
        <v>176</v>
      </c>
      <c r="C114" s="38"/>
      <c r="D114" s="38"/>
      <c r="E114" s="38"/>
      <c r="F114" s="38"/>
      <c r="G114" s="38"/>
      <c r="H114" s="38"/>
      <c r="I114" s="38"/>
      <c r="J114" s="38"/>
      <c r="K114" s="38"/>
      <c r="L114" s="309" t="s">
        <v>11</v>
      </c>
      <c r="M114" s="309" t="s">
        <v>11</v>
      </c>
      <c r="N114" s="309" t="s">
        <v>11</v>
      </c>
      <c r="O114" s="309" t="s">
        <v>11</v>
      </c>
      <c r="P114" s="309" t="s">
        <v>11</v>
      </c>
      <c r="Q114" s="309" t="s">
        <v>11</v>
      </c>
      <c r="R114" s="309">
        <v>0</v>
      </c>
      <c r="S114" s="309">
        <v>606.37</v>
      </c>
      <c r="T114" s="309">
        <v>699.79</v>
      </c>
      <c r="U114" s="309">
        <v>726.25</v>
      </c>
      <c r="V114" s="309">
        <v>709.82</v>
      </c>
      <c r="W114" s="309">
        <v>986.74</v>
      </c>
      <c r="X114" s="309">
        <v>972.87</v>
      </c>
      <c r="Y114" s="309">
        <v>1483.9100007772099</v>
      </c>
      <c r="Z114" s="309">
        <f t="shared" si="103"/>
        <v>1436.4514224</v>
      </c>
      <c r="AA114" s="309"/>
      <c r="AC114" s="309">
        <v>358.4294989</v>
      </c>
      <c r="AD114" s="309">
        <v>796.27480590000005</v>
      </c>
      <c r="AE114" s="309">
        <v>1119.5889623999999</v>
      </c>
      <c r="AF114" s="309">
        <v>1436.4514224</v>
      </c>
      <c r="AG114" s="309">
        <v>328.51058</v>
      </c>
      <c r="AH114" s="309">
        <v>669.7093000000001</v>
      </c>
      <c r="AI114" s="309"/>
      <c r="AJ114" s="309"/>
      <c r="AL114" s="309">
        <f t="shared" si="104"/>
        <v>358.4294989</v>
      </c>
      <c r="AM114" s="309">
        <f t="shared" si="105"/>
        <v>437.84530700000005</v>
      </c>
      <c r="AN114" s="309">
        <f t="shared" si="106"/>
        <v>323.31415649999985</v>
      </c>
      <c r="AO114" s="309">
        <f t="shared" si="107"/>
        <v>316.86246000000006</v>
      </c>
      <c r="AP114" s="309">
        <f t="shared" si="108"/>
        <v>328.51058</v>
      </c>
      <c r="AQ114" s="309">
        <f t="shared" si="109"/>
        <v>341.19872000000009</v>
      </c>
      <c r="AR114" s="309"/>
      <c r="AS114" s="309"/>
    </row>
    <row r="115" spans="2:45" ht="15" customHeight="1" x14ac:dyDescent="0.35">
      <c r="B115" s="143" t="s">
        <v>165</v>
      </c>
      <c r="C115" s="143"/>
      <c r="D115" s="143"/>
      <c r="E115" s="143"/>
      <c r="F115" s="143"/>
      <c r="G115" s="143"/>
      <c r="H115" s="143"/>
      <c r="I115" s="143"/>
      <c r="J115" s="143"/>
      <c r="K115" s="143"/>
      <c r="L115" s="308">
        <v>30.78</v>
      </c>
      <c r="M115" s="308">
        <v>169.63</v>
      </c>
      <c r="N115" s="308">
        <v>231.26</v>
      </c>
      <c r="O115" s="308">
        <v>229.8</v>
      </c>
      <c r="P115" s="308">
        <v>235.93</v>
      </c>
      <c r="Q115" s="308">
        <v>222.35</v>
      </c>
      <c r="R115" s="308">
        <v>666.17</v>
      </c>
      <c r="S115" s="308">
        <v>861.25</v>
      </c>
      <c r="T115" s="308">
        <v>1234.98</v>
      </c>
      <c r="U115" s="308">
        <v>1757.3</v>
      </c>
      <c r="V115" s="308">
        <v>1092.6099999999999</v>
      </c>
      <c r="W115" s="308">
        <v>1887.6</v>
      </c>
      <c r="X115" s="308">
        <v>2624.86</v>
      </c>
      <c r="Y115" s="308">
        <v>4483.3927465910201</v>
      </c>
      <c r="Z115" s="308">
        <f t="shared" si="103"/>
        <v>3440.9851900000008</v>
      </c>
      <c r="AA115" s="308"/>
      <c r="AC115" s="308">
        <v>607.2993899999999</v>
      </c>
      <c r="AD115" s="308">
        <v>1313.3503400000002</v>
      </c>
      <c r="AE115" s="308">
        <v>2355.17751</v>
      </c>
      <c r="AF115" s="308">
        <v>3440.9851900000008</v>
      </c>
      <c r="AG115" s="308">
        <v>946.46460000000013</v>
      </c>
      <c r="AH115" s="308">
        <v>1919.8079025</v>
      </c>
      <c r="AI115" s="308"/>
      <c r="AJ115" s="308"/>
      <c r="AL115" s="308">
        <f t="shared" si="104"/>
        <v>607.2993899999999</v>
      </c>
      <c r="AM115" s="308">
        <f t="shared" si="105"/>
        <v>706.05095000000028</v>
      </c>
      <c r="AN115" s="308">
        <f t="shared" si="106"/>
        <v>1041.8271699999998</v>
      </c>
      <c r="AO115" s="308">
        <f t="shared" si="107"/>
        <v>1085.8076800000008</v>
      </c>
      <c r="AP115" s="308">
        <f t="shared" si="108"/>
        <v>946.46460000000013</v>
      </c>
      <c r="AQ115" s="308">
        <f t="shared" si="109"/>
        <v>973.34330249999982</v>
      </c>
      <c r="AR115" s="308"/>
      <c r="AS115" s="308"/>
    </row>
    <row r="116" spans="2:45" ht="15" customHeight="1" x14ac:dyDescent="0.35">
      <c r="B116" s="143" t="s">
        <v>178</v>
      </c>
      <c r="C116" s="143"/>
      <c r="D116" s="143"/>
      <c r="E116" s="143"/>
      <c r="F116" s="143"/>
      <c r="G116" s="143"/>
      <c r="H116" s="143"/>
      <c r="I116" s="143"/>
      <c r="J116" s="143"/>
      <c r="K116" s="143"/>
      <c r="L116" s="308">
        <v>0</v>
      </c>
      <c r="M116" s="308">
        <v>0</v>
      </c>
      <c r="N116" s="308">
        <v>0</v>
      </c>
      <c r="O116" s="308">
        <v>0</v>
      </c>
      <c r="P116" s="308">
        <v>0</v>
      </c>
      <c r="Q116" s="308">
        <v>0</v>
      </c>
      <c r="R116" s="308">
        <v>0</v>
      </c>
      <c r="S116" s="308">
        <v>0</v>
      </c>
      <c r="T116" s="308">
        <v>0</v>
      </c>
      <c r="U116" s="308">
        <v>0</v>
      </c>
      <c r="V116" s="308">
        <v>0</v>
      </c>
      <c r="W116" s="308">
        <v>22.8</v>
      </c>
      <c r="X116" s="308">
        <v>635.51</v>
      </c>
      <c r="Y116" s="308">
        <v>1184.4572848587898</v>
      </c>
      <c r="Z116" s="308">
        <f t="shared" si="103"/>
        <v>1396.1159899999996</v>
      </c>
      <c r="AA116" s="308"/>
      <c r="AC116" s="308">
        <v>335.80901</v>
      </c>
      <c r="AD116" s="308">
        <v>709.57625999999982</v>
      </c>
      <c r="AE116" s="308">
        <v>1085.3521700000001</v>
      </c>
      <c r="AF116" s="308">
        <v>1396.1159899999996</v>
      </c>
      <c r="AG116" s="308">
        <v>344.00738999999999</v>
      </c>
      <c r="AH116" s="308">
        <v>754.3171100000003</v>
      </c>
      <c r="AI116" s="308"/>
      <c r="AJ116" s="308"/>
      <c r="AL116" s="308">
        <f t="shared" si="104"/>
        <v>335.80901</v>
      </c>
      <c r="AM116" s="308">
        <f t="shared" si="105"/>
        <v>373.76724999999982</v>
      </c>
      <c r="AN116" s="308">
        <f t="shared" si="106"/>
        <v>375.77591000000029</v>
      </c>
      <c r="AO116" s="308">
        <f t="shared" si="107"/>
        <v>310.76381999999944</v>
      </c>
      <c r="AP116" s="308">
        <f t="shared" si="108"/>
        <v>344.00738999999999</v>
      </c>
      <c r="AQ116" s="308">
        <f t="shared" si="109"/>
        <v>410.30972000000031</v>
      </c>
      <c r="AR116" s="308"/>
      <c r="AS116" s="308"/>
    </row>
    <row r="117" spans="2:45" ht="15" customHeight="1" x14ac:dyDescent="0.35">
      <c r="B117" s="20"/>
      <c r="C117" s="20"/>
      <c r="D117" s="20"/>
      <c r="E117" s="20"/>
      <c r="F117" s="20"/>
      <c r="G117" s="20"/>
      <c r="H117" s="20"/>
      <c r="I117" s="20"/>
      <c r="J117" s="20"/>
      <c r="K117" s="20"/>
      <c r="L117" s="331"/>
      <c r="M117" s="331"/>
      <c r="N117" s="331"/>
      <c r="O117" s="331"/>
      <c r="P117" s="331"/>
      <c r="Q117" s="331"/>
      <c r="R117" s="331"/>
      <c r="S117" s="331"/>
      <c r="T117" s="331"/>
      <c r="U117" s="331"/>
      <c r="V117" s="331"/>
      <c r="W117" s="331"/>
      <c r="X117" s="331"/>
      <c r="Y117" s="309"/>
      <c r="Z117" s="309"/>
      <c r="AA117" s="309"/>
      <c r="AC117" s="309"/>
      <c r="AD117" s="309"/>
      <c r="AE117" s="315"/>
      <c r="AF117" s="315"/>
      <c r="AG117" s="315"/>
      <c r="AH117" s="309"/>
      <c r="AI117" s="315"/>
      <c r="AJ117" s="315"/>
      <c r="AL117" s="309"/>
      <c r="AM117" s="309"/>
      <c r="AN117" s="309"/>
      <c r="AO117" s="309"/>
      <c r="AP117" s="309"/>
      <c r="AQ117" s="309"/>
      <c r="AR117" s="309"/>
      <c r="AS117" s="309"/>
    </row>
    <row r="118" spans="2:45" ht="15" customHeight="1" x14ac:dyDescent="0.35">
      <c r="B118" s="36" t="s">
        <v>191</v>
      </c>
      <c r="C118" s="36"/>
      <c r="D118" s="36"/>
      <c r="E118" s="36"/>
      <c r="F118" s="36"/>
      <c r="G118" s="36"/>
      <c r="H118" s="36"/>
      <c r="I118" s="36"/>
      <c r="J118" s="36"/>
      <c r="K118" s="36"/>
      <c r="L118" s="330">
        <v>58.39</v>
      </c>
      <c r="M118" s="330">
        <v>57.68</v>
      </c>
      <c r="N118" s="330">
        <v>63.48</v>
      </c>
      <c r="O118" s="330">
        <v>62.59</v>
      </c>
      <c r="P118" s="330">
        <v>58.94</v>
      </c>
      <c r="Q118" s="330">
        <v>63.95</v>
      </c>
      <c r="R118" s="330">
        <v>60.51</v>
      </c>
      <c r="S118" s="330">
        <v>59.17</v>
      </c>
      <c r="T118" s="330">
        <v>53.74</v>
      </c>
      <c r="U118" s="330">
        <v>54.66</v>
      </c>
      <c r="V118" s="330">
        <v>53.22</v>
      </c>
      <c r="W118" s="330">
        <v>53.65</v>
      </c>
      <c r="X118" s="330">
        <v>64.67</v>
      </c>
      <c r="Y118" s="330">
        <v>60.81</v>
      </c>
      <c r="Z118" s="330" vm="431">
        <f>AF118</f>
        <v>58.883061406252445</v>
      </c>
      <c r="AA118" s="330"/>
      <c r="AC118" s="330">
        <v>59.95</v>
      </c>
      <c r="AD118" s="330">
        <v>60.1</v>
      </c>
      <c r="AE118" s="330" vm="316">
        <v>59.400460694411706</v>
      </c>
      <c r="AF118" s="330" vm="431">
        <v>58.883061406252445</v>
      </c>
      <c r="AG118" s="330" vm="540">
        <v>57.144575160062459</v>
      </c>
      <c r="AH118" s="330" vm="667">
        <v>54.907912970926603</v>
      </c>
      <c r="AI118" s="330"/>
      <c r="AJ118" s="330"/>
      <c r="AL118"/>
      <c r="AM118"/>
      <c r="AN118"/>
      <c r="AO118"/>
      <c r="AP118"/>
      <c r="AQ118"/>
      <c r="AR118"/>
      <c r="AS118"/>
    </row>
    <row r="119" spans="2:45" ht="15" customHeight="1" x14ac:dyDescent="0.35">
      <c r="B119" s="9" t="s">
        <v>192</v>
      </c>
      <c r="C119" s="9"/>
      <c r="D119" s="9"/>
      <c r="E119" s="9"/>
      <c r="F119" s="9"/>
      <c r="G119" s="9"/>
      <c r="H119" s="9"/>
      <c r="I119" s="9"/>
      <c r="J119" s="9"/>
      <c r="K119" s="9"/>
      <c r="L119" s="331">
        <v>84.17</v>
      </c>
      <c r="M119" s="331">
        <v>87.99</v>
      </c>
      <c r="N119" s="331">
        <v>94.23</v>
      </c>
      <c r="O119" s="331">
        <v>89.26</v>
      </c>
      <c r="P119" s="331">
        <v>80.260000000000005</v>
      </c>
      <c r="Q119" s="331">
        <v>83</v>
      </c>
      <c r="R119" s="331">
        <v>81.47</v>
      </c>
      <c r="S119" s="331">
        <v>81.02</v>
      </c>
      <c r="T119" s="331">
        <v>77.39</v>
      </c>
      <c r="U119" s="331">
        <v>77.290000000000006</v>
      </c>
      <c r="V119" s="331">
        <v>80.59</v>
      </c>
      <c r="W119" s="331">
        <v>80.98</v>
      </c>
      <c r="X119" s="331">
        <v>105.99</v>
      </c>
      <c r="Y119" s="331">
        <v>95.59</v>
      </c>
      <c r="Z119" s="331" vm="428">
        <f>AF119</f>
        <v>92.0045406259039</v>
      </c>
      <c r="AA119" s="331"/>
      <c r="AC119" s="331">
        <v>89.43</v>
      </c>
      <c r="AD119" s="331">
        <v>90.47</v>
      </c>
      <c r="AE119" s="331" vm="347">
        <v>90.400343193066476</v>
      </c>
      <c r="AF119" s="331" vm="428">
        <v>92.0045406259039</v>
      </c>
      <c r="AG119" s="331" vm="541">
        <v>83.970410960217592</v>
      </c>
      <c r="AH119" s="331" vm="682">
        <v>82.419649208873651</v>
      </c>
      <c r="AI119" s="331"/>
      <c r="AJ119" s="331"/>
      <c r="AL119"/>
      <c r="AM119"/>
      <c r="AN119"/>
      <c r="AO119"/>
      <c r="AP119"/>
      <c r="AQ119"/>
      <c r="AR119"/>
      <c r="AS119"/>
    </row>
    <row r="120" spans="2:45" ht="15" customHeight="1" x14ac:dyDescent="0.35">
      <c r="B120" s="9" t="s">
        <v>193</v>
      </c>
      <c r="C120" s="9"/>
      <c r="D120" s="9"/>
      <c r="E120" s="9"/>
      <c r="F120" s="9"/>
      <c r="G120" s="9"/>
      <c r="H120" s="9"/>
      <c r="I120" s="9"/>
      <c r="J120" s="9"/>
      <c r="K120" s="9"/>
      <c r="L120" s="331">
        <v>34.25</v>
      </c>
      <c r="M120" s="331">
        <v>32.83</v>
      </c>
      <c r="N120" s="331">
        <v>47.13</v>
      </c>
      <c r="O120" s="331">
        <v>48.41</v>
      </c>
      <c r="P120" s="331">
        <v>50.83</v>
      </c>
      <c r="Q120" s="331">
        <v>51.02</v>
      </c>
      <c r="R120" s="331">
        <v>46.44</v>
      </c>
      <c r="S120" s="331">
        <v>46.43</v>
      </c>
      <c r="T120" s="331">
        <v>45.3</v>
      </c>
      <c r="U120" s="331">
        <v>45.27</v>
      </c>
      <c r="V120" s="331">
        <v>43.96</v>
      </c>
      <c r="W120" s="331">
        <v>43.91</v>
      </c>
      <c r="X120" s="331">
        <v>42.59</v>
      </c>
      <c r="Y120" s="331">
        <v>45.62</v>
      </c>
      <c r="Z120" s="331" vm="429">
        <f>AF120</f>
        <v>45.442865496147384</v>
      </c>
      <c r="AA120" s="331"/>
      <c r="AC120" s="331">
        <v>43.67</v>
      </c>
      <c r="AD120" s="331">
        <v>46.72</v>
      </c>
      <c r="AE120" s="331">
        <v>46.699572866871492</v>
      </c>
      <c r="AF120" s="331" vm="429">
        <v>45.442865496147384</v>
      </c>
      <c r="AG120" s="331" vm="542">
        <v>48.757295649985366</v>
      </c>
      <c r="AH120" s="331" vm="697">
        <v>48.637851663118795</v>
      </c>
      <c r="AI120" s="331"/>
      <c r="AJ120" s="331"/>
      <c r="AL120"/>
      <c r="AM120"/>
      <c r="AN120"/>
      <c r="AO120"/>
      <c r="AP120"/>
      <c r="AQ120"/>
      <c r="AR120"/>
      <c r="AS120"/>
    </row>
    <row r="121" spans="2:45" ht="15" customHeight="1" x14ac:dyDescent="0.35">
      <c r="B121" s="9" t="s">
        <v>194</v>
      </c>
      <c r="C121" s="9"/>
      <c r="D121" s="9"/>
      <c r="E121" s="9"/>
      <c r="F121" s="9"/>
      <c r="G121" s="9"/>
      <c r="H121" s="9"/>
      <c r="I121" s="9"/>
      <c r="J121" s="9"/>
      <c r="K121" s="9"/>
      <c r="L121" s="331">
        <v>109.36</v>
      </c>
      <c r="M121" s="331">
        <v>119.67</v>
      </c>
      <c r="N121" s="331">
        <v>286.39</v>
      </c>
      <c r="O121" s="331">
        <v>309.20999999999998</v>
      </c>
      <c r="P121" s="331">
        <v>346.36</v>
      </c>
      <c r="Q121" s="331">
        <v>370.37</v>
      </c>
      <c r="R121" s="331">
        <v>216.09</v>
      </c>
      <c r="S121" s="331">
        <v>288.79000000000002</v>
      </c>
      <c r="T121" s="331">
        <v>195.39</v>
      </c>
      <c r="U121" s="331">
        <v>205.32</v>
      </c>
      <c r="V121" s="331">
        <v>217.56</v>
      </c>
      <c r="W121" s="331">
        <v>245.52</v>
      </c>
      <c r="X121" s="331">
        <v>219.19</v>
      </c>
      <c r="Y121" s="331">
        <v>172.5</v>
      </c>
      <c r="Z121" s="331" vm="432">
        <f>AF121</f>
        <v>189.5575183088097</v>
      </c>
      <c r="AA121" s="331"/>
      <c r="AC121" s="331">
        <v>208.44</v>
      </c>
      <c r="AD121" s="331">
        <v>202.19</v>
      </c>
      <c r="AE121" s="331">
        <v>193.38625130802117</v>
      </c>
      <c r="AF121" s="331" vm="432">
        <v>189.5575183088097</v>
      </c>
      <c r="AG121" s="331" vm="543">
        <v>186.69837059659378</v>
      </c>
      <c r="AH121" s="331" vm="688">
        <v>187.92257638978407</v>
      </c>
      <c r="AI121" s="331"/>
      <c r="AJ121" s="331"/>
      <c r="AL121"/>
      <c r="AM121"/>
      <c r="AN121"/>
      <c r="AO121"/>
      <c r="AP121"/>
      <c r="AQ121"/>
      <c r="AR121"/>
      <c r="AS121"/>
    </row>
    <row r="122" spans="2:45" ht="15" customHeight="1" x14ac:dyDescent="0.35">
      <c r="B122" s="9" t="s">
        <v>195</v>
      </c>
      <c r="C122" s="9"/>
      <c r="D122" s="9"/>
      <c r="E122" s="9"/>
      <c r="F122" s="9"/>
      <c r="G122" s="9"/>
      <c r="H122" s="9"/>
      <c r="I122" s="9"/>
      <c r="J122" s="9"/>
      <c r="K122" s="9"/>
      <c r="L122" s="309">
        <v>0</v>
      </c>
      <c r="M122" s="309">
        <v>0</v>
      </c>
      <c r="N122" s="309">
        <v>0</v>
      </c>
      <c r="O122" s="309">
        <v>0</v>
      </c>
      <c r="P122" s="309">
        <v>0</v>
      </c>
      <c r="Q122" s="309">
        <v>0</v>
      </c>
      <c r="R122" s="309">
        <v>0</v>
      </c>
      <c r="S122" s="309">
        <v>0</v>
      </c>
      <c r="T122" s="309">
        <v>0</v>
      </c>
      <c r="U122" s="309">
        <v>0</v>
      </c>
      <c r="V122" s="418">
        <v>0</v>
      </c>
      <c r="W122" s="418">
        <v>54.63</v>
      </c>
      <c r="X122" s="331">
        <v>104.21</v>
      </c>
      <c r="Y122" s="331">
        <v>98.74</v>
      </c>
      <c r="Z122" s="418" vm="433">
        <f>+AF122</f>
        <v>92.834415858645841</v>
      </c>
      <c r="AA122" s="418"/>
      <c r="AB122" s="419"/>
      <c r="AC122" s="331">
        <v>91.16</v>
      </c>
      <c r="AD122" s="331">
        <v>97.58</v>
      </c>
      <c r="AE122" s="331" vm="348">
        <v>90.767237192329901</v>
      </c>
      <c r="AF122" s="331" vm="433">
        <v>92.834415858645841</v>
      </c>
      <c r="AG122" s="331" vm="541">
        <v>89.964906062637283</v>
      </c>
      <c r="AH122" s="331" vm="684">
        <v>84.584984991973784</v>
      </c>
      <c r="AI122" s="331"/>
      <c r="AJ122" s="331"/>
      <c r="AL122"/>
      <c r="AM122"/>
      <c r="AN122"/>
      <c r="AO122"/>
      <c r="AP122"/>
      <c r="AQ122"/>
      <c r="AR122"/>
      <c r="AS122"/>
    </row>
    <row r="123" spans="2:45" ht="15" customHeight="1" x14ac:dyDescent="0.35">
      <c r="AL123"/>
      <c r="AM123"/>
      <c r="AN123"/>
      <c r="AO123"/>
      <c r="AP123"/>
      <c r="AQ123"/>
      <c r="AR123"/>
      <c r="AS123"/>
    </row>
    <row r="124" spans="2:45" ht="30" customHeight="1" x14ac:dyDescent="0.35">
      <c r="B124" s="179" t="s">
        <v>6</v>
      </c>
      <c r="C124" s="179"/>
      <c r="D124" s="179"/>
      <c r="E124" s="179"/>
      <c r="F124" s="179"/>
      <c r="G124" s="179"/>
      <c r="H124" s="179"/>
      <c r="I124" s="179"/>
      <c r="J124" s="179"/>
      <c r="K124" s="179"/>
      <c r="L124" s="231"/>
      <c r="M124" s="231"/>
      <c r="N124" s="231"/>
      <c r="O124" s="231"/>
      <c r="P124" s="231"/>
      <c r="Q124" s="231"/>
      <c r="R124" s="231"/>
      <c r="S124" s="231"/>
      <c r="T124" s="231"/>
      <c r="U124" s="231"/>
      <c r="V124" s="232"/>
      <c r="AL124"/>
      <c r="AM124"/>
      <c r="AN124"/>
      <c r="AO124"/>
      <c r="AP124"/>
      <c r="AQ124"/>
      <c r="AR124"/>
      <c r="AS124"/>
    </row>
    <row r="125" spans="2:45" ht="15" customHeight="1" x14ac:dyDescent="0.35">
      <c r="B125" s="167" t="s">
        <v>196</v>
      </c>
      <c r="C125" s="167"/>
      <c r="D125" s="167"/>
      <c r="E125" s="167"/>
      <c r="F125" s="167"/>
      <c r="G125" s="167"/>
      <c r="H125" s="167"/>
      <c r="I125" s="167"/>
      <c r="J125" s="167"/>
      <c r="K125" s="167"/>
      <c r="L125" s="235">
        <v>2010</v>
      </c>
      <c r="M125" s="235">
        <v>2011</v>
      </c>
      <c r="N125" s="235">
        <v>2012</v>
      </c>
      <c r="O125" s="235">
        <v>2013</v>
      </c>
      <c r="P125" s="235">
        <v>2014</v>
      </c>
      <c r="Q125" s="235">
        <v>2015</v>
      </c>
      <c r="R125" s="235">
        <v>2016</v>
      </c>
      <c r="S125" s="235">
        <v>2017</v>
      </c>
      <c r="T125" s="235">
        <v>2018</v>
      </c>
      <c r="U125" s="235">
        <v>2019</v>
      </c>
      <c r="V125" s="235">
        <v>2020</v>
      </c>
      <c r="W125" s="235">
        <v>2021</v>
      </c>
      <c r="X125" s="235">
        <v>2022</v>
      </c>
      <c r="Y125" s="235">
        <v>2023</v>
      </c>
      <c r="Z125" s="236">
        <v>2024</v>
      </c>
      <c r="AA125" s="237">
        <v>2025</v>
      </c>
      <c r="AC125" s="238" t="s">
        <v>3</v>
      </c>
      <c r="AD125" s="238" t="s">
        <v>4</v>
      </c>
      <c r="AE125" s="238" t="s">
        <v>5</v>
      </c>
      <c r="AF125" s="238">
        <v>2024</v>
      </c>
      <c r="AG125" s="239" t="s">
        <v>282</v>
      </c>
      <c r="AH125" s="239" t="s">
        <v>283</v>
      </c>
      <c r="AI125" s="239" t="s">
        <v>284</v>
      </c>
      <c r="AJ125" s="239">
        <v>2025</v>
      </c>
      <c r="AL125" s="238" t="s">
        <v>3</v>
      </c>
      <c r="AM125" s="238" t="s">
        <v>17</v>
      </c>
      <c r="AN125" s="238" t="s">
        <v>18</v>
      </c>
      <c r="AO125" s="238" t="s">
        <v>19</v>
      </c>
      <c r="AP125" s="239" t="s">
        <v>282</v>
      </c>
      <c r="AQ125" s="239" t="s">
        <v>285</v>
      </c>
      <c r="AR125" s="239" t="s">
        <v>286</v>
      </c>
      <c r="AS125" s="239" t="s">
        <v>287</v>
      </c>
    </row>
    <row r="126" spans="2:45" ht="15" customHeight="1" x14ac:dyDescent="0.35">
      <c r="B126" s="131" t="s">
        <v>197</v>
      </c>
      <c r="C126" s="131"/>
      <c r="D126" s="131"/>
      <c r="E126" s="131"/>
      <c r="F126" s="131"/>
      <c r="G126" s="131"/>
      <c r="H126" s="131"/>
      <c r="I126" s="131"/>
      <c r="J126" s="131"/>
      <c r="K126" s="131"/>
      <c r="L126" s="318">
        <v>364.53</v>
      </c>
      <c r="M126" s="318">
        <v>421.61</v>
      </c>
      <c r="N126" s="318">
        <v>456.75</v>
      </c>
      <c r="O126" s="318">
        <v>461.89</v>
      </c>
      <c r="P126" s="318">
        <v>507.6</v>
      </c>
      <c r="Q126" s="318">
        <v>552.98</v>
      </c>
      <c r="R126" s="318">
        <v>561.87</v>
      </c>
      <c r="S126" s="318">
        <v>675.62</v>
      </c>
      <c r="T126" s="318">
        <v>682.44</v>
      </c>
      <c r="U126" s="318">
        <v>728.66</v>
      </c>
      <c r="V126" s="318">
        <v>764.52</v>
      </c>
      <c r="W126" s="318">
        <v>691.21</v>
      </c>
      <c r="X126" s="318">
        <v>756.38</v>
      </c>
      <c r="Y126" s="318">
        <v>788.6421383822692</v>
      </c>
      <c r="Z126" s="318">
        <f>AF126</f>
        <v>875.59671696850023</v>
      </c>
      <c r="AA126" s="318"/>
      <c r="AC126" s="318">
        <v>218.4958218228</v>
      </c>
      <c r="AD126" s="318">
        <v>473.53031091329945</v>
      </c>
      <c r="AE126" s="318">
        <v>669.91602013399995</v>
      </c>
      <c r="AF126" s="318">
        <v>875.59671696850023</v>
      </c>
      <c r="AG126" s="318">
        <v>326.7941991477</v>
      </c>
      <c r="AH126" s="318">
        <v>623.4870509001006</v>
      </c>
      <c r="AI126" s="318"/>
      <c r="AJ126" s="318"/>
      <c r="AL126" s="318">
        <f t="shared" ref="AL126:AL135" si="110">AC126</f>
        <v>218.4958218228</v>
      </c>
      <c r="AM126" s="318">
        <f t="shared" ref="AM126:AM135" si="111">AD126-AC126</f>
        <v>255.03448909049945</v>
      </c>
      <c r="AN126" s="318">
        <f t="shared" ref="AN126:AN135" si="112">AE126-AD126</f>
        <v>196.38570922070051</v>
      </c>
      <c r="AO126" s="318">
        <f t="shared" ref="AO126:AO135" si="113">AF126-AE126</f>
        <v>205.68069683450028</v>
      </c>
      <c r="AP126" s="318">
        <f t="shared" ref="AP126:AP135" si="114">AG126</f>
        <v>326.7941991477</v>
      </c>
      <c r="AQ126" s="318">
        <f>AH126-AG126</f>
        <v>296.6928517524006</v>
      </c>
      <c r="AR126" s="318"/>
      <c r="AS126" s="318"/>
    </row>
    <row r="127" spans="2:45" ht="15" customHeight="1" x14ac:dyDescent="0.35">
      <c r="B127" s="129" t="s">
        <v>198</v>
      </c>
      <c r="C127" s="129"/>
      <c r="D127" s="129"/>
      <c r="E127" s="129"/>
      <c r="F127" s="129"/>
      <c r="G127" s="129"/>
      <c r="H127" s="129"/>
      <c r="I127" s="129"/>
      <c r="J127" s="129"/>
      <c r="K127" s="129"/>
      <c r="L127" s="318">
        <v>141.86000000000001</v>
      </c>
      <c r="M127" s="318">
        <v>155.36000000000001</v>
      </c>
      <c r="N127" s="318">
        <v>163.62</v>
      </c>
      <c r="O127" s="318">
        <v>166.15</v>
      </c>
      <c r="P127" s="318">
        <v>164.2</v>
      </c>
      <c r="Q127" s="318">
        <v>219.15</v>
      </c>
      <c r="R127" s="318">
        <v>218.65</v>
      </c>
      <c r="S127" s="318">
        <v>254.75</v>
      </c>
      <c r="T127" s="318">
        <v>218.69</v>
      </c>
      <c r="U127" s="318">
        <v>203.28</v>
      </c>
      <c r="V127" s="318">
        <v>230.46</v>
      </c>
      <c r="W127" s="318">
        <v>209.59</v>
      </c>
      <c r="X127" s="318">
        <v>245.89</v>
      </c>
      <c r="Y127" s="318">
        <v>249.83231633000003</v>
      </c>
      <c r="Z127" s="318">
        <f>AF127</f>
        <v>328.07801276999999</v>
      </c>
      <c r="AA127" s="318"/>
      <c r="AC127" s="318">
        <v>79.390238789999998</v>
      </c>
      <c r="AD127" s="318">
        <v>153.76738734</v>
      </c>
      <c r="AE127" s="318">
        <v>227.65046125999993</v>
      </c>
      <c r="AF127" s="318">
        <v>328.07801276999999</v>
      </c>
      <c r="AG127" s="318">
        <v>119.91123863000001</v>
      </c>
      <c r="AH127" s="318">
        <v>239.42355470000001</v>
      </c>
      <c r="AI127" s="318"/>
      <c r="AJ127" s="318"/>
      <c r="AL127" s="318">
        <f t="shared" si="110"/>
        <v>79.390238789999998</v>
      </c>
      <c r="AM127" s="318">
        <f t="shared" si="111"/>
        <v>74.377148550000001</v>
      </c>
      <c r="AN127" s="318">
        <f t="shared" si="112"/>
        <v>73.88307391999993</v>
      </c>
      <c r="AO127" s="318">
        <f t="shared" si="113"/>
        <v>100.42755151000006</v>
      </c>
      <c r="AP127" s="318">
        <f t="shared" si="114"/>
        <v>119.91123863000001</v>
      </c>
      <c r="AQ127" s="318">
        <f t="shared" ref="AQ127:AQ140" si="115">AH127-AG127</f>
        <v>119.51231607</v>
      </c>
      <c r="AR127" s="318"/>
      <c r="AS127" s="318"/>
    </row>
    <row r="128" spans="2:45" ht="15" customHeight="1" x14ac:dyDescent="0.35">
      <c r="B128" s="40" t="s">
        <v>20</v>
      </c>
      <c r="C128" s="40"/>
      <c r="D128" s="40"/>
      <c r="E128" s="40"/>
      <c r="F128" s="40"/>
      <c r="G128" s="40"/>
      <c r="H128" s="40"/>
      <c r="I128" s="40"/>
      <c r="J128" s="40"/>
      <c r="K128" s="40"/>
      <c r="L128" s="308">
        <v>506.39</v>
      </c>
      <c r="M128" s="308">
        <v>576.97</v>
      </c>
      <c r="N128" s="308">
        <v>620.37</v>
      </c>
      <c r="O128" s="308">
        <v>628.04</v>
      </c>
      <c r="P128" s="308">
        <v>671.81</v>
      </c>
      <c r="Q128" s="308">
        <v>772.13</v>
      </c>
      <c r="R128" s="308">
        <v>780.52</v>
      </c>
      <c r="S128" s="308">
        <v>930.37</v>
      </c>
      <c r="T128" s="308">
        <v>901.14</v>
      </c>
      <c r="U128" s="308">
        <v>931.94</v>
      </c>
      <c r="V128" s="308">
        <v>994.98</v>
      </c>
      <c r="W128" s="308">
        <v>900.8</v>
      </c>
      <c r="X128" s="308">
        <v>1002.27</v>
      </c>
      <c r="Y128" s="308">
        <v>1038.4744547122691</v>
      </c>
      <c r="Z128" s="308">
        <f>AF128</f>
        <v>1203.6747297385002</v>
      </c>
      <c r="AA128" s="308"/>
      <c r="AC128" s="308">
        <v>297.88606061280001</v>
      </c>
      <c r="AD128" s="308">
        <v>627.29769825329947</v>
      </c>
      <c r="AE128" s="308">
        <v>897.56648139399988</v>
      </c>
      <c r="AF128" s="308">
        <v>1203.6747297385002</v>
      </c>
      <c r="AG128" s="308">
        <v>446.70543777770001</v>
      </c>
      <c r="AH128" s="308">
        <v>862.91060560010055</v>
      </c>
      <c r="AI128" s="308"/>
      <c r="AJ128" s="308"/>
      <c r="AL128" s="308">
        <f t="shared" si="110"/>
        <v>297.88606061280001</v>
      </c>
      <c r="AM128" s="308">
        <f t="shared" si="111"/>
        <v>329.41163764049946</v>
      </c>
      <c r="AN128" s="308">
        <f t="shared" si="112"/>
        <v>270.26878314070041</v>
      </c>
      <c r="AO128" s="308">
        <f t="shared" si="113"/>
        <v>306.10824834450034</v>
      </c>
      <c r="AP128" s="308">
        <f t="shared" si="114"/>
        <v>446.70543777770001</v>
      </c>
      <c r="AQ128" s="308">
        <f t="shared" si="115"/>
        <v>416.20516782240054</v>
      </c>
      <c r="AR128" s="308"/>
      <c r="AS128" s="308"/>
    </row>
    <row r="129" spans="2:45" ht="15" customHeight="1" x14ac:dyDescent="0.35">
      <c r="B129" s="131" t="s">
        <v>199</v>
      </c>
      <c r="C129" s="131"/>
      <c r="D129" s="131"/>
      <c r="E129" s="131"/>
      <c r="F129" s="131"/>
      <c r="G129" s="131"/>
      <c r="H129" s="131"/>
      <c r="I129" s="131"/>
      <c r="J129" s="131"/>
      <c r="K129" s="131"/>
      <c r="L129" s="318">
        <v>61.01</v>
      </c>
      <c r="M129" s="318">
        <v>24.65</v>
      </c>
      <c r="N129" s="318">
        <v>25.43</v>
      </c>
      <c r="O129" s="318">
        <v>39.880000000000003</v>
      </c>
      <c r="P129" s="318">
        <v>22.62</v>
      </c>
      <c r="Q129" s="318">
        <v>21.78</v>
      </c>
      <c r="R129" s="318">
        <v>25.71</v>
      </c>
      <c r="S129" s="318">
        <v>24.97</v>
      </c>
      <c r="T129" s="318">
        <v>175.27</v>
      </c>
      <c r="U129" s="318">
        <v>56.37</v>
      </c>
      <c r="V129" s="318">
        <v>249.64</v>
      </c>
      <c r="W129" s="318">
        <v>331.78</v>
      </c>
      <c r="X129" s="318">
        <v>92.32</v>
      </c>
      <c r="Y129" s="318">
        <v>46.185914951717109</v>
      </c>
      <c r="Z129" s="318">
        <f>AF129</f>
        <v>162.38153503270024</v>
      </c>
      <c r="AA129" s="318"/>
      <c r="AC129" s="318">
        <v>87.439294644599883</v>
      </c>
      <c r="AD129" s="318">
        <v>123.5519899650001</v>
      </c>
      <c r="AE129" s="318">
        <v>137.63745727560126</v>
      </c>
      <c r="AF129" s="318">
        <v>162.38153503270024</v>
      </c>
      <c r="AG129" s="318">
        <v>9.3928288188000124</v>
      </c>
      <c r="AH129" s="318">
        <v>47.481521374099998</v>
      </c>
      <c r="AI129" s="318"/>
      <c r="AJ129" s="318"/>
      <c r="AL129" s="318">
        <f t="shared" si="110"/>
        <v>87.439294644599883</v>
      </c>
      <c r="AM129" s="318">
        <f t="shared" si="111"/>
        <v>36.112695320400221</v>
      </c>
      <c r="AN129" s="318">
        <f t="shared" si="112"/>
        <v>14.08546731060116</v>
      </c>
      <c r="AO129" s="318">
        <f t="shared" si="113"/>
        <v>24.744077757098978</v>
      </c>
      <c r="AP129" s="318">
        <f t="shared" si="114"/>
        <v>9.3928288188000124</v>
      </c>
      <c r="AQ129" s="318">
        <f t="shared" si="115"/>
        <v>38.088692555299986</v>
      </c>
      <c r="AR129" s="318"/>
      <c r="AS129" s="318"/>
    </row>
    <row r="130" spans="2:45" ht="15" customHeight="1" x14ac:dyDescent="0.35">
      <c r="B130" s="131" t="s">
        <v>200</v>
      </c>
      <c r="C130" s="131"/>
      <c r="D130" s="131"/>
      <c r="E130" s="131"/>
      <c r="F130" s="131"/>
      <c r="G130" s="131"/>
      <c r="H130" s="131"/>
      <c r="I130" s="131"/>
      <c r="J130" s="131"/>
      <c r="K130" s="131"/>
      <c r="L130" s="318">
        <v>185.15</v>
      </c>
      <c r="M130" s="318">
        <v>225.55</v>
      </c>
      <c r="N130" s="318">
        <v>237.67</v>
      </c>
      <c r="O130" s="318">
        <v>230.31</v>
      </c>
      <c r="P130" s="318">
        <v>217.05</v>
      </c>
      <c r="Q130" s="318">
        <v>281.23</v>
      </c>
      <c r="R130" s="318">
        <v>251.11</v>
      </c>
      <c r="S130" s="318">
        <v>279.32</v>
      </c>
      <c r="T130" s="318">
        <v>327.06</v>
      </c>
      <c r="U130" s="318">
        <v>300.22000000000003</v>
      </c>
      <c r="V130" s="318">
        <v>330.67</v>
      </c>
      <c r="W130" s="318">
        <v>355.19</v>
      </c>
      <c r="X130" s="318">
        <v>443.46</v>
      </c>
      <c r="Y130" s="318">
        <v>486.44095569490861</v>
      </c>
      <c r="Z130" s="318">
        <f>(AF130)</f>
        <v>482.16128283580082</v>
      </c>
      <c r="AA130" s="318"/>
      <c r="AB130" s="318"/>
      <c r="AC130" s="318">
        <v>150.5225344582997</v>
      </c>
      <c r="AD130" s="318">
        <v>261.85696800579984</v>
      </c>
      <c r="AE130" s="318">
        <v>369.47324515109972</v>
      </c>
      <c r="AF130" s="318">
        <v>482.16128283580082</v>
      </c>
      <c r="AG130" s="318">
        <v>169.01281572289997</v>
      </c>
      <c r="AH130" s="318">
        <v>279.15646986330006</v>
      </c>
      <c r="AI130" s="318"/>
      <c r="AJ130" s="318"/>
      <c r="AL130" s="318">
        <f t="shared" si="110"/>
        <v>150.5225344582997</v>
      </c>
      <c r="AM130" s="318">
        <f t="shared" si="111"/>
        <v>111.33443354750014</v>
      </c>
      <c r="AN130" s="318">
        <f t="shared" si="112"/>
        <v>107.61627714529988</v>
      </c>
      <c r="AO130" s="318">
        <f t="shared" si="113"/>
        <v>112.6880376847011</v>
      </c>
      <c r="AP130" s="318">
        <f t="shared" si="114"/>
        <v>169.01281572289997</v>
      </c>
      <c r="AQ130" s="318">
        <f t="shared" si="115"/>
        <v>110.14365414040009</v>
      </c>
      <c r="AR130" s="318"/>
      <c r="AS130" s="318"/>
    </row>
    <row r="131" spans="2:45" ht="15" customHeight="1" x14ac:dyDescent="0.35">
      <c r="B131" s="132" t="s">
        <v>201</v>
      </c>
      <c r="C131" s="132"/>
      <c r="D131" s="132"/>
      <c r="E131" s="132"/>
      <c r="F131" s="132"/>
      <c r="G131" s="132"/>
      <c r="H131" s="132"/>
      <c r="I131" s="132"/>
      <c r="J131" s="132"/>
      <c r="K131" s="132"/>
      <c r="L131" s="318">
        <v>123.33</v>
      </c>
      <c r="M131" s="318">
        <v>140.94999999999999</v>
      </c>
      <c r="N131" s="318">
        <v>149.62</v>
      </c>
      <c r="O131" s="318">
        <v>143.44</v>
      </c>
      <c r="P131" s="318">
        <v>144.51</v>
      </c>
      <c r="Q131" s="318">
        <v>149.02000000000001</v>
      </c>
      <c r="R131" s="318">
        <v>154.38999999999999</v>
      </c>
      <c r="S131" s="318">
        <v>176.05</v>
      </c>
      <c r="T131" s="318">
        <v>189.3</v>
      </c>
      <c r="U131" s="318">
        <v>165.9</v>
      </c>
      <c r="V131" s="318">
        <v>186.47</v>
      </c>
      <c r="W131" s="318">
        <v>185.33</v>
      </c>
      <c r="X131" s="318">
        <v>213.13</v>
      </c>
      <c r="Y131" s="318">
        <v>231.97628973043959</v>
      </c>
      <c r="Z131" s="318">
        <f>(AF131)</f>
        <v>261.82516524740072</v>
      </c>
      <c r="AA131" s="318"/>
      <c r="AB131" s="318"/>
      <c r="AC131" s="318">
        <v>57.540938394799781</v>
      </c>
      <c r="AD131" s="318">
        <v>127.10851227879985</v>
      </c>
      <c r="AE131" s="318">
        <v>197.55555362209972</v>
      </c>
      <c r="AF131" s="318">
        <v>261.82516524740072</v>
      </c>
      <c r="AG131" s="318">
        <v>65.126111645699964</v>
      </c>
      <c r="AH131" s="318">
        <v>133.15999873260012</v>
      </c>
      <c r="AI131" s="318"/>
      <c r="AJ131" s="318"/>
      <c r="AL131" s="318">
        <f t="shared" si="110"/>
        <v>57.540938394799781</v>
      </c>
      <c r="AM131" s="318">
        <f t="shared" si="111"/>
        <v>69.567573884000069</v>
      </c>
      <c r="AN131" s="318">
        <f t="shared" si="112"/>
        <v>70.447041343299873</v>
      </c>
      <c r="AO131" s="318">
        <f t="shared" si="113"/>
        <v>64.269611625300996</v>
      </c>
      <c r="AP131" s="318">
        <f t="shared" si="114"/>
        <v>65.126111645699964</v>
      </c>
      <c r="AQ131" s="318">
        <f t="shared" si="115"/>
        <v>68.033887086900151</v>
      </c>
      <c r="AR131" s="318"/>
      <c r="AS131" s="318"/>
    </row>
    <row r="132" spans="2:45" ht="15" customHeight="1" x14ac:dyDescent="0.35">
      <c r="B132" s="132" t="s">
        <v>202</v>
      </c>
      <c r="C132" s="132"/>
      <c r="D132" s="132"/>
      <c r="E132" s="132"/>
      <c r="F132" s="132"/>
      <c r="G132" s="132"/>
      <c r="H132" s="132"/>
      <c r="I132" s="132"/>
      <c r="J132" s="132"/>
      <c r="K132" s="132"/>
      <c r="L132" s="318">
        <v>32.26</v>
      </c>
      <c r="M132" s="318">
        <v>36.1</v>
      </c>
      <c r="N132" s="318">
        <v>37.28</v>
      </c>
      <c r="O132" s="318">
        <v>38.21</v>
      </c>
      <c r="P132" s="318">
        <v>36.96</v>
      </c>
      <c r="Q132" s="318">
        <v>44.57</v>
      </c>
      <c r="R132" s="318">
        <v>48.56</v>
      </c>
      <c r="S132" s="318">
        <v>56.61</v>
      </c>
      <c r="T132" s="318">
        <v>68.78</v>
      </c>
      <c r="U132" s="318">
        <v>70.86</v>
      </c>
      <c r="V132" s="318">
        <v>86.97</v>
      </c>
      <c r="W132" s="318">
        <v>105.78</v>
      </c>
      <c r="X132" s="318">
        <v>131.04</v>
      </c>
      <c r="Y132" s="318">
        <v>126.62516136396385</v>
      </c>
      <c r="Z132" s="318">
        <f>(AF132)</f>
        <v>119.3843051038</v>
      </c>
      <c r="AA132" s="318"/>
      <c r="AB132" s="318"/>
      <c r="AC132" s="318">
        <v>29.860640490499957</v>
      </c>
      <c r="AD132" s="318">
        <v>57.491288076199979</v>
      </c>
      <c r="AE132" s="318">
        <v>88.610711199700006</v>
      </c>
      <c r="AF132" s="318">
        <v>119.3843051038</v>
      </c>
      <c r="AG132" s="318">
        <v>32.633060012600005</v>
      </c>
      <c r="AH132" s="318">
        <v>65.67643624599998</v>
      </c>
      <c r="AI132" s="318"/>
      <c r="AJ132" s="318"/>
      <c r="AL132" s="318">
        <f t="shared" si="110"/>
        <v>29.860640490499957</v>
      </c>
      <c r="AM132" s="318">
        <f t="shared" si="111"/>
        <v>27.630647585700022</v>
      </c>
      <c r="AN132" s="318">
        <f t="shared" si="112"/>
        <v>31.119423123500027</v>
      </c>
      <c r="AO132" s="318">
        <f t="shared" si="113"/>
        <v>30.773593904099997</v>
      </c>
      <c r="AP132" s="318">
        <f t="shared" si="114"/>
        <v>32.633060012600005</v>
      </c>
      <c r="AQ132" s="318">
        <f t="shared" si="115"/>
        <v>33.043376233399975</v>
      </c>
      <c r="AR132" s="318"/>
      <c r="AS132" s="318"/>
    </row>
    <row r="133" spans="2:45" ht="15" customHeight="1" x14ac:dyDescent="0.35">
      <c r="B133" s="132" t="s">
        <v>203</v>
      </c>
      <c r="C133" s="132"/>
      <c r="D133" s="132"/>
      <c r="E133" s="132"/>
      <c r="F133" s="132"/>
      <c r="G133" s="132"/>
      <c r="H133" s="132"/>
      <c r="I133" s="132"/>
      <c r="J133" s="132"/>
      <c r="K133" s="132"/>
      <c r="L133" s="318">
        <v>29.57</v>
      </c>
      <c r="M133" s="318">
        <v>48.5</v>
      </c>
      <c r="N133" s="318">
        <v>50.77</v>
      </c>
      <c r="O133" s="318">
        <v>48.66</v>
      </c>
      <c r="P133" s="318">
        <v>35.58</v>
      </c>
      <c r="Q133" s="318">
        <v>87.64</v>
      </c>
      <c r="R133" s="318">
        <v>48.16</v>
      </c>
      <c r="S133" s="318">
        <v>46.66</v>
      </c>
      <c r="T133" s="318">
        <v>68.98</v>
      </c>
      <c r="U133" s="318">
        <v>63.46</v>
      </c>
      <c r="V133" s="318">
        <v>57.23</v>
      </c>
      <c r="W133" s="318">
        <v>64.08</v>
      </c>
      <c r="X133" s="318">
        <v>99.29</v>
      </c>
      <c r="Y133" s="318">
        <v>127.83950460050518</v>
      </c>
      <c r="Z133" s="318">
        <f>(AF133)</f>
        <v>100.95181248460013</v>
      </c>
      <c r="AA133" s="318"/>
      <c r="AB133" s="318"/>
      <c r="AC133" s="318">
        <v>63.120955572999968</v>
      </c>
      <c r="AD133" s="318">
        <v>77.2571676508</v>
      </c>
      <c r="AE133" s="318">
        <v>83.306980329300018</v>
      </c>
      <c r="AF133" s="318">
        <v>100.95181248460013</v>
      </c>
      <c r="AG133" s="318">
        <v>71.25364406460001</v>
      </c>
      <c r="AH133" s="318">
        <v>80.320034884699979</v>
      </c>
      <c r="AI133" s="318"/>
      <c r="AJ133" s="318"/>
      <c r="AL133" s="318">
        <f t="shared" si="110"/>
        <v>63.120955572999968</v>
      </c>
      <c r="AM133" s="318">
        <f t="shared" si="111"/>
        <v>14.136212077800032</v>
      </c>
      <c r="AN133" s="318">
        <f t="shared" si="112"/>
        <v>6.0498126785000181</v>
      </c>
      <c r="AO133" s="318">
        <f t="shared" si="113"/>
        <v>17.644832155300108</v>
      </c>
      <c r="AP133" s="318">
        <f t="shared" si="114"/>
        <v>71.25364406460001</v>
      </c>
      <c r="AQ133" s="318">
        <f t="shared" si="115"/>
        <v>9.0663908200999686</v>
      </c>
      <c r="AR133" s="318"/>
      <c r="AS133" s="318"/>
    </row>
    <row r="134" spans="2:45" ht="15" customHeight="1" x14ac:dyDescent="0.35">
      <c r="B134" s="131" t="s">
        <v>204</v>
      </c>
      <c r="C134" s="131"/>
      <c r="D134" s="131"/>
      <c r="E134" s="131"/>
      <c r="F134" s="131"/>
      <c r="G134" s="131"/>
      <c r="H134" s="131"/>
      <c r="I134" s="131"/>
      <c r="J134" s="131"/>
      <c r="K134" s="131"/>
      <c r="L134" s="318">
        <v>0</v>
      </c>
      <c r="M134" s="318">
        <v>0</v>
      </c>
      <c r="N134" s="318">
        <v>0</v>
      </c>
      <c r="O134" s="318">
        <v>0</v>
      </c>
      <c r="P134" s="318">
        <v>0</v>
      </c>
      <c r="Q134" s="318">
        <v>0</v>
      </c>
      <c r="R134" s="318">
        <v>0</v>
      </c>
      <c r="S134" s="318">
        <v>0</v>
      </c>
      <c r="T134" s="318">
        <v>0</v>
      </c>
      <c r="U134" s="318">
        <v>0</v>
      </c>
      <c r="V134" s="318">
        <v>-0.21</v>
      </c>
      <c r="W134" s="318">
        <v>17.920000000000002</v>
      </c>
      <c r="X134" s="318">
        <v>37.18</v>
      </c>
      <c r="Y134" s="318">
        <v>32.920137364999995</v>
      </c>
      <c r="Z134" s="318">
        <f>AF134</f>
        <v>45.489758802200036</v>
      </c>
      <c r="AA134" s="318"/>
      <c r="AC134" s="318">
        <v>6.8949649659000034</v>
      </c>
      <c r="AD134" s="318">
        <v>21.481535288099995</v>
      </c>
      <c r="AE134" s="318">
        <v>30.498608823600023</v>
      </c>
      <c r="AF134" s="318">
        <v>45.489758802200036</v>
      </c>
      <c r="AG134" s="318">
        <v>12.036290348400005</v>
      </c>
      <c r="AH134" s="318">
        <v>20.875261124899996</v>
      </c>
      <c r="AI134" s="318"/>
      <c r="AJ134" s="318"/>
      <c r="AL134" s="318">
        <f t="shared" si="110"/>
        <v>6.8949649659000034</v>
      </c>
      <c r="AM134" s="318">
        <f t="shared" si="111"/>
        <v>14.586570322199991</v>
      </c>
      <c r="AN134" s="318">
        <f t="shared" si="112"/>
        <v>9.0170735355000282</v>
      </c>
      <c r="AO134" s="318">
        <f t="shared" si="113"/>
        <v>14.991149978600014</v>
      </c>
      <c r="AP134" s="318">
        <f t="shared" si="114"/>
        <v>12.036290348400005</v>
      </c>
      <c r="AQ134" s="318">
        <f t="shared" si="115"/>
        <v>8.8389707764999912</v>
      </c>
      <c r="AR134" s="318"/>
      <c r="AS134" s="318"/>
    </row>
    <row r="135" spans="2:45" ht="15" customHeight="1" x14ac:dyDescent="0.35">
      <c r="B135" s="40" t="s">
        <v>148</v>
      </c>
      <c r="C135" s="40"/>
      <c r="D135" s="40"/>
      <c r="E135" s="40"/>
      <c r="F135" s="40"/>
      <c r="G135" s="40"/>
      <c r="H135" s="40"/>
      <c r="I135" s="40"/>
      <c r="J135" s="40"/>
      <c r="K135" s="40"/>
      <c r="L135" s="308">
        <v>382.25</v>
      </c>
      <c r="M135" s="308">
        <v>376.07</v>
      </c>
      <c r="N135" s="308">
        <v>408.13</v>
      </c>
      <c r="O135" s="308">
        <v>437.6</v>
      </c>
      <c r="P135" s="308">
        <v>477.38</v>
      </c>
      <c r="Q135" s="308">
        <v>512.66999999999996</v>
      </c>
      <c r="R135" s="308">
        <v>555.11</v>
      </c>
      <c r="S135" s="308">
        <v>676.02</v>
      </c>
      <c r="T135" s="308">
        <v>749.34</v>
      </c>
      <c r="U135" s="308">
        <v>688.09</v>
      </c>
      <c r="V135" s="308">
        <v>913.73</v>
      </c>
      <c r="W135" s="308">
        <v>895.31</v>
      </c>
      <c r="X135" s="308">
        <v>688.32</v>
      </c>
      <c r="Y135" s="308">
        <v>631.13955133407762</v>
      </c>
      <c r="Z135" s="308">
        <f>AF135</f>
        <v>929.3847407375988</v>
      </c>
      <c r="AA135" s="308"/>
      <c r="AC135" s="308">
        <v>241.69778576500011</v>
      </c>
      <c r="AD135" s="308">
        <v>510.47425550059984</v>
      </c>
      <c r="AE135" s="308">
        <v>696.22930234210219</v>
      </c>
      <c r="AF135" s="308">
        <v>929.3847407375988</v>
      </c>
      <c r="AG135" s="308">
        <v>299.12174122200014</v>
      </c>
      <c r="AH135" s="308">
        <v>652.11091823580034</v>
      </c>
      <c r="AI135" s="308"/>
      <c r="AJ135" s="308"/>
      <c r="AL135" s="308">
        <f t="shared" si="110"/>
        <v>241.69778576500011</v>
      </c>
      <c r="AM135" s="308">
        <f t="shared" si="111"/>
        <v>268.77646973559973</v>
      </c>
      <c r="AN135" s="308">
        <f t="shared" si="112"/>
        <v>185.75504684150235</v>
      </c>
      <c r="AO135" s="308">
        <f t="shared" si="113"/>
        <v>233.15543839549662</v>
      </c>
      <c r="AP135" s="308">
        <f t="shared" si="114"/>
        <v>299.12174122200014</v>
      </c>
      <c r="AQ135" s="308">
        <f t="shared" si="115"/>
        <v>352.9891770138002</v>
      </c>
      <c r="AR135" s="308"/>
      <c r="AS135" s="308"/>
    </row>
    <row r="136" spans="2:45" ht="15" customHeight="1" x14ac:dyDescent="0.35">
      <c r="B136" s="133" t="s">
        <v>205</v>
      </c>
      <c r="C136" s="133"/>
      <c r="D136" s="133"/>
      <c r="E136" s="133"/>
      <c r="F136" s="133"/>
      <c r="G136" s="133"/>
      <c r="H136" s="133"/>
      <c r="I136" s="133"/>
      <c r="J136" s="133"/>
      <c r="K136" s="133"/>
      <c r="L136" s="332">
        <v>0.75</v>
      </c>
      <c r="M136" s="332">
        <v>0.65</v>
      </c>
      <c r="N136" s="332">
        <v>0.66</v>
      </c>
      <c r="O136" s="332">
        <v>0.7</v>
      </c>
      <c r="P136" s="332">
        <v>0.71</v>
      </c>
      <c r="Q136" s="332">
        <v>0.66</v>
      </c>
      <c r="R136" s="332">
        <v>0.71</v>
      </c>
      <c r="S136" s="332">
        <v>0.73</v>
      </c>
      <c r="T136" s="332">
        <v>0.83</v>
      </c>
      <c r="U136" s="332">
        <v>0.74</v>
      </c>
      <c r="V136" s="332">
        <v>0.92</v>
      </c>
      <c r="W136" s="332">
        <v>0.99</v>
      </c>
      <c r="X136" s="332">
        <v>0.69</v>
      </c>
      <c r="Y136" s="332">
        <v>0.60775645319936922</v>
      </c>
      <c r="Z136" s="332">
        <f>AF136</f>
        <v>0.77212283167189921</v>
      </c>
      <c r="AA136" s="332"/>
      <c r="AC136" s="332">
        <v>0.81137662255087906</v>
      </c>
      <c r="AD136" s="332">
        <v>0.81376714265333239</v>
      </c>
      <c r="AE136" s="332">
        <v>0.7756854971464584</v>
      </c>
      <c r="AF136" s="332">
        <v>0.77212283167189921</v>
      </c>
      <c r="AG136" s="332">
        <v>0.66961741659132457</v>
      </c>
      <c r="AH136" s="332">
        <v>0.75571086275188126</v>
      </c>
      <c r="AI136" s="332"/>
      <c r="AJ136" s="332"/>
      <c r="AL136" s="332"/>
      <c r="AM136" s="332"/>
      <c r="AN136" s="332"/>
      <c r="AO136" s="332"/>
      <c r="AP136" s="332"/>
      <c r="AQ136" s="332"/>
      <c r="AR136" s="332"/>
      <c r="AS136" s="332"/>
    </row>
    <row r="137" spans="2:45" ht="15" customHeight="1" x14ac:dyDescent="0.35">
      <c r="B137" s="130" t="s">
        <v>206</v>
      </c>
      <c r="C137" s="130"/>
      <c r="D137" s="130"/>
      <c r="E137" s="130"/>
      <c r="F137" s="130"/>
      <c r="G137" s="130"/>
      <c r="H137" s="130"/>
      <c r="I137" s="130"/>
      <c r="J137" s="130"/>
      <c r="K137" s="130"/>
      <c r="L137" s="318">
        <v>0</v>
      </c>
      <c r="M137" s="318">
        <v>0</v>
      </c>
      <c r="N137" s="318">
        <v>0</v>
      </c>
      <c r="O137" s="318">
        <v>1.55</v>
      </c>
      <c r="P137" s="318">
        <v>0</v>
      </c>
      <c r="Q137" s="318">
        <v>-0.21</v>
      </c>
      <c r="R137" s="318">
        <v>-0.1</v>
      </c>
      <c r="S137" s="318">
        <v>-0.41</v>
      </c>
      <c r="T137" s="318">
        <v>-0.34</v>
      </c>
      <c r="U137" s="318">
        <v>0</v>
      </c>
      <c r="V137" s="318">
        <v>0</v>
      </c>
      <c r="W137" s="318">
        <v>0.92</v>
      </c>
      <c r="X137" s="318">
        <v>-0.08</v>
      </c>
      <c r="Y137" s="318">
        <v>-0.34</v>
      </c>
      <c r="Z137" s="318">
        <f>(AF137)</f>
        <v>0</v>
      </c>
      <c r="AA137" s="318"/>
      <c r="AC137" s="318">
        <v>0</v>
      </c>
      <c r="AD137" s="318">
        <v>0</v>
      </c>
      <c r="AE137" s="318">
        <v>0</v>
      </c>
      <c r="AF137" s="318">
        <v>0</v>
      </c>
      <c r="AG137" s="318">
        <v>0</v>
      </c>
      <c r="AH137" s="318">
        <v>0</v>
      </c>
      <c r="AI137" s="318"/>
      <c r="AJ137" s="318"/>
      <c r="AL137" s="318">
        <f>AC137</f>
        <v>0</v>
      </c>
      <c r="AM137" s="318">
        <f t="shared" ref="AM137:AO140" si="116">AD137-AC137</f>
        <v>0</v>
      </c>
      <c r="AN137" s="318">
        <f t="shared" si="116"/>
        <v>0</v>
      </c>
      <c r="AO137" s="318">
        <f t="shared" si="116"/>
        <v>0</v>
      </c>
      <c r="AP137" s="318">
        <f t="shared" ref="AP137:AP140" si="117">AG137</f>
        <v>0</v>
      </c>
      <c r="AQ137" s="318">
        <f>AH137-AG137</f>
        <v>0</v>
      </c>
      <c r="AR137" s="318"/>
      <c r="AS137" s="318"/>
    </row>
    <row r="138" spans="2:45" ht="15" customHeight="1" x14ac:dyDescent="0.35">
      <c r="B138" s="130" t="s">
        <v>207</v>
      </c>
      <c r="C138" s="130"/>
      <c r="D138" s="130"/>
      <c r="E138" s="130"/>
      <c r="F138" s="130"/>
      <c r="G138" s="130"/>
      <c r="H138" s="130"/>
      <c r="I138" s="130"/>
      <c r="J138" s="130"/>
      <c r="K138" s="130"/>
      <c r="L138" s="318">
        <v>294.66000000000003</v>
      </c>
      <c r="M138" s="318">
        <v>291.83</v>
      </c>
      <c r="N138" s="318">
        <v>299.94</v>
      </c>
      <c r="O138" s="318">
        <v>287.94</v>
      </c>
      <c r="P138" s="318">
        <v>292.08</v>
      </c>
      <c r="Q138" s="318">
        <v>319.56</v>
      </c>
      <c r="R138" s="318">
        <v>343.13</v>
      </c>
      <c r="S138" s="318">
        <v>310.61</v>
      </c>
      <c r="T138" s="318">
        <v>340.96</v>
      </c>
      <c r="U138" s="318">
        <v>373.02</v>
      </c>
      <c r="V138" s="318">
        <v>428.2</v>
      </c>
      <c r="W138" s="318">
        <v>414.58</v>
      </c>
      <c r="X138" s="318">
        <v>438.91</v>
      </c>
      <c r="Y138" s="318">
        <v>478.19665850377913</v>
      </c>
      <c r="Z138" s="318">
        <f>(AF138)</f>
        <v>528.6425186422</v>
      </c>
      <c r="AA138" s="318"/>
      <c r="AC138" s="318">
        <v>118.95608326770001</v>
      </c>
      <c r="AD138" s="318">
        <v>237.10651726580008</v>
      </c>
      <c r="AE138" s="318">
        <v>364.12264251369993</v>
      </c>
      <c r="AF138" s="318">
        <v>528.6425186422</v>
      </c>
      <c r="AG138" s="318">
        <v>163.39237816449992</v>
      </c>
      <c r="AH138" s="318">
        <v>339.19860201990002</v>
      </c>
      <c r="AI138" s="318"/>
      <c r="AJ138" s="318"/>
      <c r="AL138" s="318">
        <f>AC138</f>
        <v>118.95608326770001</v>
      </c>
      <c r="AM138" s="318">
        <f t="shared" si="116"/>
        <v>118.15043399810007</v>
      </c>
      <c r="AN138" s="318">
        <f t="shared" si="116"/>
        <v>127.01612524789985</v>
      </c>
      <c r="AO138" s="318">
        <f t="shared" si="116"/>
        <v>164.51987612850007</v>
      </c>
      <c r="AP138" s="318">
        <f t="shared" si="117"/>
        <v>163.39237816449992</v>
      </c>
      <c r="AQ138" s="318">
        <f>AH138-AG138</f>
        <v>175.80622385540011</v>
      </c>
      <c r="AR138" s="318"/>
      <c r="AS138" s="318"/>
    </row>
    <row r="139" spans="2:45" ht="15" customHeight="1" x14ac:dyDescent="0.35">
      <c r="B139" s="130" t="s">
        <v>208</v>
      </c>
      <c r="C139" s="130"/>
      <c r="D139" s="130"/>
      <c r="E139" s="130"/>
      <c r="F139" s="130"/>
      <c r="G139" s="130"/>
      <c r="H139" s="130"/>
      <c r="I139" s="130"/>
      <c r="J139" s="130"/>
      <c r="K139" s="130"/>
      <c r="L139" s="318">
        <v>13.08</v>
      </c>
      <c r="M139" s="318">
        <v>19.059999999999999</v>
      </c>
      <c r="N139" s="318">
        <v>18.13</v>
      </c>
      <c r="O139" s="318">
        <v>23.08</v>
      </c>
      <c r="P139" s="318">
        <v>23.09</v>
      </c>
      <c r="Q139" s="318">
        <v>23.11</v>
      </c>
      <c r="R139" s="318">
        <v>23.11</v>
      </c>
      <c r="S139" s="318">
        <v>18.23</v>
      </c>
      <c r="T139" s="318">
        <v>18.23</v>
      </c>
      <c r="U139" s="318">
        <v>18.23</v>
      </c>
      <c r="V139" s="318">
        <v>18.23</v>
      </c>
      <c r="W139" s="318">
        <v>18.23</v>
      </c>
      <c r="X139" s="318">
        <v>18.36</v>
      </c>
      <c r="Y139" s="318">
        <v>0</v>
      </c>
      <c r="Z139" s="318">
        <f>AF139</f>
        <v>23.596096489999997</v>
      </c>
      <c r="AA139" s="318"/>
      <c r="AC139" s="318">
        <v>4.6395285599999996</v>
      </c>
      <c r="AD139" s="318">
        <v>9.2984726300000009</v>
      </c>
      <c r="AE139" s="318">
        <v>13.961361119999999</v>
      </c>
      <c r="AF139" s="318">
        <v>23.596096489999997</v>
      </c>
      <c r="AG139" s="318">
        <v>11.834210049999998</v>
      </c>
      <c r="AH139" s="318">
        <v>18.442089630000002</v>
      </c>
      <c r="AI139" s="318"/>
      <c r="AJ139" s="318"/>
      <c r="AL139" s="318">
        <f>AC139</f>
        <v>4.6395285599999996</v>
      </c>
      <c r="AM139" s="318">
        <f t="shared" si="116"/>
        <v>4.6589440700000013</v>
      </c>
      <c r="AN139" s="318">
        <f t="shared" si="116"/>
        <v>4.6628884899999985</v>
      </c>
      <c r="AO139" s="318">
        <f t="shared" si="116"/>
        <v>9.6347353699999978</v>
      </c>
      <c r="AP139" s="318">
        <f t="shared" si="117"/>
        <v>11.834210049999998</v>
      </c>
      <c r="AQ139" s="318">
        <f>AH139-AG139</f>
        <v>6.6078795800000041</v>
      </c>
      <c r="AR139" s="318"/>
      <c r="AS139" s="318"/>
    </row>
    <row r="140" spans="2:45" ht="15" customHeight="1" x14ac:dyDescent="0.35">
      <c r="B140" s="6" t="s">
        <v>150</v>
      </c>
      <c r="C140" s="6"/>
      <c r="D140" s="6"/>
      <c r="E140" s="6"/>
      <c r="F140" s="6"/>
      <c r="G140" s="6"/>
      <c r="H140" s="6"/>
      <c r="I140" s="6"/>
      <c r="J140" s="6"/>
      <c r="K140" s="6"/>
      <c r="L140" s="308">
        <v>100.67</v>
      </c>
      <c r="M140" s="308">
        <v>103.3</v>
      </c>
      <c r="N140" s="308">
        <v>126.32</v>
      </c>
      <c r="O140" s="308">
        <v>171.19</v>
      </c>
      <c r="P140" s="308">
        <v>208.4</v>
      </c>
      <c r="Q140" s="308">
        <v>216.44</v>
      </c>
      <c r="R140" s="308">
        <v>235.2</v>
      </c>
      <c r="S140" s="308">
        <v>384.06</v>
      </c>
      <c r="T140" s="308">
        <v>426.95</v>
      </c>
      <c r="U140" s="308">
        <v>333.3</v>
      </c>
      <c r="V140" s="308">
        <v>503.76</v>
      </c>
      <c r="W140" s="308">
        <v>498.04</v>
      </c>
      <c r="X140" s="308">
        <v>267.87</v>
      </c>
      <c r="Y140" s="308">
        <v>153.28289283029849</v>
      </c>
      <c r="Z140" s="308">
        <f>AF140</f>
        <v>424.33831858539986</v>
      </c>
      <c r="AA140" s="308"/>
      <c r="AC140" s="308">
        <v>127.38123105730021</v>
      </c>
      <c r="AD140" s="308">
        <v>282.66621086479961</v>
      </c>
      <c r="AE140" s="308">
        <v>346.06802094840191</v>
      </c>
      <c r="AF140" s="308">
        <v>424.33831858539986</v>
      </c>
      <c r="AG140" s="308">
        <v>147.56357310750016</v>
      </c>
      <c r="AH140" s="308">
        <v>331.35440584590094</v>
      </c>
      <c r="AI140" s="308"/>
      <c r="AJ140" s="308"/>
      <c r="AL140" s="308">
        <f>AC140</f>
        <v>127.38123105730021</v>
      </c>
      <c r="AM140" s="308">
        <f t="shared" si="116"/>
        <v>155.28497980749938</v>
      </c>
      <c r="AN140" s="308">
        <f t="shared" si="116"/>
        <v>63.4018100836023</v>
      </c>
      <c r="AO140" s="308">
        <f t="shared" si="116"/>
        <v>78.270297636997952</v>
      </c>
      <c r="AP140" s="308">
        <f t="shared" si="117"/>
        <v>147.56357310750016</v>
      </c>
      <c r="AQ140" s="308">
        <f t="shared" si="115"/>
        <v>183.79083273840078</v>
      </c>
      <c r="AR140" s="308"/>
      <c r="AS140" s="308"/>
    </row>
    <row r="141" spans="2:45" ht="15" customHeight="1" x14ac:dyDescent="0.35">
      <c r="B141" s="130"/>
      <c r="C141" s="130"/>
      <c r="D141" s="130"/>
      <c r="E141" s="130"/>
      <c r="F141" s="130"/>
      <c r="G141" s="130"/>
      <c r="H141" s="130"/>
      <c r="I141" s="130"/>
      <c r="J141" s="130"/>
      <c r="K141" s="130"/>
      <c r="L141" s="257"/>
      <c r="M141" s="257"/>
      <c r="N141" s="257"/>
      <c r="O141" s="257"/>
      <c r="P141" s="257"/>
      <c r="Q141" s="321"/>
      <c r="R141" s="321"/>
      <c r="S141" s="321"/>
      <c r="T141" s="321"/>
      <c r="U141" s="321"/>
    </row>
    <row r="142" spans="2:45" ht="15" customHeight="1" x14ac:dyDescent="0.35">
      <c r="B142" s="167" t="s">
        <v>163</v>
      </c>
      <c r="C142" s="167"/>
      <c r="D142" s="167"/>
      <c r="E142" s="167"/>
      <c r="F142" s="167"/>
      <c r="G142" s="167"/>
      <c r="H142" s="167"/>
      <c r="I142" s="167"/>
      <c r="J142" s="167"/>
      <c r="K142" s="167"/>
      <c r="L142" s="235">
        <v>2010</v>
      </c>
      <c r="M142" s="235">
        <v>2011</v>
      </c>
      <c r="N142" s="235">
        <v>2012</v>
      </c>
      <c r="O142" s="235">
        <v>2013</v>
      </c>
      <c r="P142" s="235">
        <v>2014</v>
      </c>
      <c r="Q142" s="235">
        <v>2015</v>
      </c>
      <c r="R142" s="235">
        <v>2016</v>
      </c>
      <c r="S142" s="235">
        <v>2017</v>
      </c>
      <c r="T142" s="235">
        <v>2018</v>
      </c>
      <c r="U142" s="235">
        <v>2019</v>
      </c>
      <c r="V142" s="235">
        <v>2020</v>
      </c>
      <c r="W142" s="235">
        <v>2021</v>
      </c>
      <c r="X142" s="235">
        <v>2022</v>
      </c>
      <c r="Y142" s="235">
        <v>2023</v>
      </c>
      <c r="Z142" s="236">
        <v>2024</v>
      </c>
      <c r="AA142" s="237">
        <v>2025</v>
      </c>
      <c r="AC142" s="238" t="s">
        <v>3</v>
      </c>
      <c r="AD142" s="238" t="s">
        <v>4</v>
      </c>
      <c r="AE142" s="238" t="s">
        <v>5</v>
      </c>
      <c r="AF142" s="238">
        <v>2024</v>
      </c>
      <c r="AG142" s="239" t="s">
        <v>282</v>
      </c>
      <c r="AH142" s="239" t="s">
        <v>283</v>
      </c>
      <c r="AI142" s="239" t="s">
        <v>284</v>
      </c>
      <c r="AJ142" s="239">
        <v>2025</v>
      </c>
      <c r="AL142" s="238" t="s">
        <v>3</v>
      </c>
      <c r="AM142" s="238" t="s">
        <v>17</v>
      </c>
      <c r="AN142" s="238" t="s">
        <v>18</v>
      </c>
      <c r="AO142" s="238" t="s">
        <v>19</v>
      </c>
      <c r="AP142" s="239" t="s">
        <v>282</v>
      </c>
      <c r="AQ142" s="239" t="s">
        <v>285</v>
      </c>
      <c r="AR142" s="239" t="s">
        <v>286</v>
      </c>
      <c r="AS142" s="239" t="s">
        <v>287</v>
      </c>
    </row>
    <row r="143" spans="2:45" ht="15" customHeight="1" x14ac:dyDescent="0.35">
      <c r="B143" s="131" t="s">
        <v>197</v>
      </c>
      <c r="C143" s="131"/>
      <c r="D143" s="131"/>
      <c r="E143" s="131"/>
      <c r="F143" s="131"/>
      <c r="G143" s="131"/>
      <c r="H143" s="131"/>
      <c r="I143" s="131"/>
      <c r="J143" s="131"/>
      <c r="K143" s="131"/>
      <c r="L143" s="318">
        <v>276.49</v>
      </c>
      <c r="M143" s="318">
        <v>306.35000000000002</v>
      </c>
      <c r="N143" s="318">
        <v>355.5</v>
      </c>
      <c r="O143" s="318">
        <v>347.79</v>
      </c>
      <c r="P143" s="318">
        <v>382.03</v>
      </c>
      <c r="Q143" s="318">
        <v>498.22</v>
      </c>
      <c r="R143" s="318">
        <v>507.64</v>
      </c>
      <c r="S143" s="318">
        <v>598.22</v>
      </c>
      <c r="T143" s="318">
        <v>577.84</v>
      </c>
      <c r="U143" s="318">
        <v>650.83000000000004</v>
      </c>
      <c r="V143" s="318">
        <v>669.39</v>
      </c>
      <c r="W143" s="318">
        <v>584.41999999999996</v>
      </c>
      <c r="X143" s="318">
        <v>718.3</v>
      </c>
      <c r="Y143" s="318">
        <v>729.37016586400159</v>
      </c>
      <c r="Z143" s="318">
        <f>AF143</f>
        <v>808.96081244609957</v>
      </c>
      <c r="AA143" s="318"/>
      <c r="AC143" s="318">
        <v>201.23289001309999</v>
      </c>
      <c r="AD143" s="318">
        <v>437.94723840019992</v>
      </c>
      <c r="AE143" s="318">
        <v>616.23</v>
      </c>
      <c r="AF143" s="318">
        <v>808.96081244609957</v>
      </c>
      <c r="AG143" s="318">
        <v>310.54035252210031</v>
      </c>
      <c r="AH143" s="318">
        <v>570.39587543440064</v>
      </c>
      <c r="AI143" s="318"/>
      <c r="AJ143" s="318"/>
      <c r="AL143" s="318">
        <f t="shared" ref="AL143:AL152" si="118">AC143</f>
        <v>201.23289001309999</v>
      </c>
      <c r="AM143" s="318">
        <f t="shared" ref="AM143:AM157" si="119">AD143-AC143</f>
        <v>236.71434838709993</v>
      </c>
      <c r="AN143" s="318">
        <f t="shared" ref="AN143:AN157" si="120">AE143-AD143</f>
        <v>178.2827615998001</v>
      </c>
      <c r="AO143" s="318">
        <f t="shared" ref="AO143:AO157" si="121">AF143-AE143</f>
        <v>192.73081244609955</v>
      </c>
      <c r="AP143" s="318">
        <f t="shared" ref="AP143:AP152" si="122">AG143</f>
        <v>310.54035252210031</v>
      </c>
      <c r="AQ143" s="318">
        <f>AH143-AG143</f>
        <v>259.85552291230033</v>
      </c>
      <c r="AR143" s="318"/>
      <c r="AS143" s="318"/>
    </row>
    <row r="144" spans="2:45" ht="15" customHeight="1" x14ac:dyDescent="0.35">
      <c r="B144" s="129" t="s">
        <v>198</v>
      </c>
      <c r="C144" s="129"/>
      <c r="D144" s="129"/>
      <c r="E144" s="129"/>
      <c r="F144" s="129"/>
      <c r="G144" s="129"/>
      <c r="H144" s="129"/>
      <c r="I144" s="129"/>
      <c r="J144" s="129"/>
      <c r="K144" s="129"/>
      <c r="L144" s="318">
        <v>107.01</v>
      </c>
      <c r="M144" s="318">
        <v>111.61</v>
      </c>
      <c r="N144" s="318">
        <v>127.35</v>
      </c>
      <c r="O144" s="318">
        <v>125.1</v>
      </c>
      <c r="P144" s="318">
        <v>123.58</v>
      </c>
      <c r="Q144" s="318">
        <v>197.44</v>
      </c>
      <c r="R144" s="318">
        <v>197.54</v>
      </c>
      <c r="S144" s="318">
        <v>225.57</v>
      </c>
      <c r="T144" s="318">
        <v>185.17</v>
      </c>
      <c r="U144" s="318">
        <v>181.57</v>
      </c>
      <c r="V144" s="318">
        <v>201.78</v>
      </c>
      <c r="W144" s="318">
        <v>177.2</v>
      </c>
      <c r="X144" s="318">
        <v>233.5</v>
      </c>
      <c r="Y144" s="318">
        <v>231.05473169010003</v>
      </c>
      <c r="Z144" s="318">
        <f>AF144</f>
        <v>303.1079775888</v>
      </c>
      <c r="AA144" s="318"/>
      <c r="AC144" s="318">
        <v>73.117691371900023</v>
      </c>
      <c r="AD144" s="318">
        <v>142.21234958939996</v>
      </c>
      <c r="AE144" s="318">
        <v>209.41</v>
      </c>
      <c r="AF144" s="318">
        <v>303.1079775888</v>
      </c>
      <c r="AG144" s="318">
        <v>113.9471318499</v>
      </c>
      <c r="AH144" s="318">
        <v>219.10265992169997</v>
      </c>
      <c r="AI144" s="318"/>
      <c r="AJ144" s="318"/>
      <c r="AL144" s="318">
        <f t="shared" si="118"/>
        <v>73.117691371900023</v>
      </c>
      <c r="AM144" s="318">
        <f t="shared" si="119"/>
        <v>69.094658217499941</v>
      </c>
      <c r="AN144" s="318">
        <f t="shared" si="120"/>
        <v>67.197650410600033</v>
      </c>
      <c r="AO144" s="318">
        <f t="shared" si="121"/>
        <v>93.697977588800001</v>
      </c>
      <c r="AP144" s="318">
        <f t="shared" si="122"/>
        <v>113.9471318499</v>
      </c>
      <c r="AQ144" s="318">
        <f t="shared" ref="AQ144:AQ152" si="123">AH144-AG144</f>
        <v>105.15552807179996</v>
      </c>
      <c r="AR144" s="318"/>
      <c r="AS144" s="318"/>
    </row>
    <row r="145" spans="2:45" ht="15" customHeight="1" x14ac:dyDescent="0.35">
      <c r="B145" s="40" t="s">
        <v>20</v>
      </c>
      <c r="C145" s="40"/>
      <c r="D145" s="40"/>
      <c r="E145" s="40"/>
      <c r="F145" s="40"/>
      <c r="G145" s="40"/>
      <c r="H145" s="40"/>
      <c r="I145" s="40"/>
      <c r="J145" s="40"/>
      <c r="K145" s="40"/>
      <c r="L145" s="308">
        <v>381.97</v>
      </c>
      <c r="M145" s="308">
        <v>414.5</v>
      </c>
      <c r="N145" s="308">
        <v>482.85</v>
      </c>
      <c r="O145" s="308">
        <v>472.89</v>
      </c>
      <c r="P145" s="308">
        <v>505.61</v>
      </c>
      <c r="Q145" s="308">
        <v>695.66</v>
      </c>
      <c r="R145" s="308">
        <v>705.18</v>
      </c>
      <c r="S145" s="308">
        <v>823.79</v>
      </c>
      <c r="T145" s="308">
        <v>763.01</v>
      </c>
      <c r="U145" s="308">
        <v>832.4</v>
      </c>
      <c r="V145" s="308">
        <v>871.17</v>
      </c>
      <c r="W145" s="308">
        <v>761.62</v>
      </c>
      <c r="X145" s="308">
        <v>951.8</v>
      </c>
      <c r="Y145" s="308">
        <v>960.42489755410156</v>
      </c>
      <c r="Z145" s="308">
        <f>AF145</f>
        <v>1112.0687900348996</v>
      </c>
      <c r="AA145" s="308"/>
      <c r="AC145" s="308">
        <v>274.350581385</v>
      </c>
      <c r="AD145" s="308">
        <v>580.15958798959991</v>
      </c>
      <c r="AE145" s="308">
        <v>825.63</v>
      </c>
      <c r="AF145" s="308">
        <v>1112.0687900348996</v>
      </c>
      <c r="AG145" s="308">
        <v>424.48748437200032</v>
      </c>
      <c r="AH145" s="308">
        <v>789.49853535610055</v>
      </c>
      <c r="AI145" s="308"/>
      <c r="AJ145" s="308"/>
      <c r="AL145" s="308">
        <f t="shared" si="118"/>
        <v>274.350581385</v>
      </c>
      <c r="AM145" s="308">
        <f t="shared" si="119"/>
        <v>305.80900660459992</v>
      </c>
      <c r="AN145" s="308">
        <f t="shared" si="120"/>
        <v>245.47041201040008</v>
      </c>
      <c r="AO145" s="308">
        <f t="shared" si="121"/>
        <v>286.43879003489963</v>
      </c>
      <c r="AP145" s="308">
        <f t="shared" si="122"/>
        <v>424.48748437200032</v>
      </c>
      <c r="AQ145" s="308">
        <f t="shared" si="123"/>
        <v>365.01105098410022</v>
      </c>
      <c r="AR145" s="308"/>
      <c r="AS145" s="308"/>
    </row>
    <row r="146" spans="2:45" ht="15" customHeight="1" x14ac:dyDescent="0.35">
      <c r="B146" s="131" t="s">
        <v>199</v>
      </c>
      <c r="C146" s="131"/>
      <c r="D146" s="131"/>
      <c r="E146" s="131"/>
      <c r="F146" s="131"/>
      <c r="G146" s="131"/>
      <c r="H146" s="131"/>
      <c r="I146" s="131"/>
      <c r="J146" s="131"/>
      <c r="K146" s="131"/>
      <c r="L146" s="318">
        <v>46.02</v>
      </c>
      <c r="M146" s="318">
        <v>17.71</v>
      </c>
      <c r="N146" s="318">
        <v>19.8</v>
      </c>
      <c r="O146" s="318">
        <v>30.03</v>
      </c>
      <c r="P146" s="318">
        <v>17.02</v>
      </c>
      <c r="Q146" s="318">
        <v>19.62</v>
      </c>
      <c r="R146" s="318">
        <v>23.23</v>
      </c>
      <c r="S146" s="318">
        <v>22.11</v>
      </c>
      <c r="T146" s="318">
        <v>148.4</v>
      </c>
      <c r="U146" s="318">
        <v>50.35</v>
      </c>
      <c r="V146" s="318">
        <v>195.1</v>
      </c>
      <c r="W146" s="318">
        <v>270.22000000000003</v>
      </c>
      <c r="X146" s="318">
        <v>89.09</v>
      </c>
      <c r="Y146" s="318">
        <v>42.714944481799762</v>
      </c>
      <c r="Z146" s="318">
        <f>AF146</f>
        <v>148.96171340670031</v>
      </c>
      <c r="AA146" s="318"/>
      <c r="AC146" s="318">
        <v>80.531608738999935</v>
      </c>
      <c r="AD146" s="318">
        <v>113.20055651329992</v>
      </c>
      <c r="AE146" s="318">
        <v>125.53</v>
      </c>
      <c r="AF146" s="318">
        <v>148.96171340670031</v>
      </c>
      <c r="AG146" s="318">
        <v>8.9256524902000081</v>
      </c>
      <c r="AH146" s="318">
        <v>43.459785573099964</v>
      </c>
      <c r="AI146" s="318"/>
      <c r="AJ146" s="318"/>
      <c r="AL146" s="318">
        <f t="shared" si="118"/>
        <v>80.531608738999935</v>
      </c>
      <c r="AM146" s="318">
        <f t="shared" si="119"/>
        <v>32.66894777429998</v>
      </c>
      <c r="AN146" s="318">
        <f t="shared" si="120"/>
        <v>12.329443486700086</v>
      </c>
      <c r="AO146" s="318">
        <f t="shared" si="121"/>
        <v>23.431713406700311</v>
      </c>
      <c r="AP146" s="318">
        <f t="shared" si="122"/>
        <v>8.9256524902000081</v>
      </c>
      <c r="AQ146" s="318">
        <f t="shared" si="123"/>
        <v>34.534133082899956</v>
      </c>
      <c r="AR146" s="318"/>
      <c r="AS146" s="318"/>
    </row>
    <row r="147" spans="2:45" ht="15" customHeight="1" x14ac:dyDescent="0.35">
      <c r="B147" s="131" t="s">
        <v>200</v>
      </c>
      <c r="C147" s="131"/>
      <c r="D147" s="131"/>
      <c r="E147" s="131"/>
      <c r="F147" s="131"/>
      <c r="G147" s="131"/>
      <c r="H147" s="131"/>
      <c r="I147" s="131"/>
      <c r="J147" s="131"/>
      <c r="K147" s="131"/>
      <c r="L147" s="318">
        <v>139.66</v>
      </c>
      <c r="M147" s="318">
        <v>162.04</v>
      </c>
      <c r="N147" s="318">
        <v>184.99</v>
      </c>
      <c r="O147" s="318">
        <v>173.42</v>
      </c>
      <c r="P147" s="318">
        <v>163.35</v>
      </c>
      <c r="Q147" s="318">
        <v>253.38</v>
      </c>
      <c r="R147" s="318">
        <v>226.88</v>
      </c>
      <c r="S147" s="318">
        <v>247.32</v>
      </c>
      <c r="T147" s="318">
        <v>277</v>
      </c>
      <c r="U147" s="318">
        <v>268.23</v>
      </c>
      <c r="V147" s="318">
        <v>289.52999999999997</v>
      </c>
      <c r="W147" s="318">
        <v>300.31</v>
      </c>
      <c r="X147" s="318">
        <v>421.12</v>
      </c>
      <c r="Y147" s="318">
        <v>449.88300733130166</v>
      </c>
      <c r="Z147" s="318">
        <f>(AF147)</f>
        <v>445.4667686684993</v>
      </c>
      <c r="AA147" s="318"/>
      <c r="AB147" s="318"/>
      <c r="AC147" s="318">
        <v>138.62994996879996</v>
      </c>
      <c r="AD147" s="318">
        <v>242.17978642519992</v>
      </c>
      <c r="AE147" s="318">
        <v>339.86</v>
      </c>
      <c r="AF147" s="318">
        <v>445.4667686684993</v>
      </c>
      <c r="AG147" s="318">
        <v>160.60657495900006</v>
      </c>
      <c r="AH147" s="318">
        <v>255.27593919799992</v>
      </c>
      <c r="AI147" s="318"/>
      <c r="AJ147" s="318"/>
      <c r="AL147" s="318">
        <f t="shared" si="118"/>
        <v>138.62994996879996</v>
      </c>
      <c r="AM147" s="318">
        <f t="shared" si="119"/>
        <v>103.54983645639996</v>
      </c>
      <c r="AN147" s="318">
        <f t="shared" si="120"/>
        <v>97.680213574800092</v>
      </c>
      <c r="AO147" s="318">
        <f t="shared" si="121"/>
        <v>105.60676866849929</v>
      </c>
      <c r="AP147" s="318">
        <f t="shared" si="122"/>
        <v>160.60657495900006</v>
      </c>
      <c r="AQ147" s="318">
        <f>AH147-AG147</f>
        <v>94.669364238999862</v>
      </c>
      <c r="AR147" s="318"/>
      <c r="AS147" s="318"/>
    </row>
    <row r="148" spans="2:45" ht="15" customHeight="1" x14ac:dyDescent="0.35">
      <c r="B148" s="132" t="s">
        <v>201</v>
      </c>
      <c r="C148" s="132"/>
      <c r="D148" s="132"/>
      <c r="E148" s="132"/>
      <c r="F148" s="132"/>
      <c r="G148" s="132"/>
      <c r="H148" s="132"/>
      <c r="I148" s="132"/>
      <c r="J148" s="132"/>
      <c r="K148" s="132"/>
      <c r="L148" s="318">
        <v>93.03</v>
      </c>
      <c r="M148" s="318">
        <v>101.26</v>
      </c>
      <c r="N148" s="318">
        <v>116.46</v>
      </c>
      <c r="O148" s="318">
        <v>108.01</v>
      </c>
      <c r="P148" s="318">
        <v>108.76</v>
      </c>
      <c r="Q148" s="318">
        <v>134.26</v>
      </c>
      <c r="R148" s="318">
        <v>139.49</v>
      </c>
      <c r="S148" s="318">
        <v>155.88</v>
      </c>
      <c r="T148" s="318">
        <v>160.35</v>
      </c>
      <c r="U148" s="318">
        <v>148.25</v>
      </c>
      <c r="V148" s="318">
        <v>163.27000000000001</v>
      </c>
      <c r="W148" s="318">
        <v>156.69999999999999</v>
      </c>
      <c r="X148" s="318">
        <v>202.4</v>
      </c>
      <c r="Y148" s="318">
        <v>214.54476674510141</v>
      </c>
      <c r="Z148" s="318">
        <f>(AF148)</f>
        <v>241.89794980989922</v>
      </c>
      <c r="AA148" s="318"/>
      <c r="AB148" s="318"/>
      <c r="AC148" s="318">
        <v>52.99475036039987</v>
      </c>
      <c r="AD148" s="318">
        <v>117.55653819189983</v>
      </c>
      <c r="AE148" s="318">
        <v>181.72</v>
      </c>
      <c r="AF148" s="318">
        <v>241.89794980989922</v>
      </c>
      <c r="AG148" s="318">
        <v>61.887042107300068</v>
      </c>
      <c r="AH148" s="318">
        <v>121.85321421700002</v>
      </c>
      <c r="AI148" s="318"/>
      <c r="AJ148" s="318"/>
      <c r="AL148" s="318">
        <f t="shared" si="118"/>
        <v>52.99475036039987</v>
      </c>
      <c r="AM148" s="318">
        <f t="shared" si="119"/>
        <v>64.56178783149997</v>
      </c>
      <c r="AN148" s="318">
        <f t="shared" si="120"/>
        <v>64.163461808100166</v>
      </c>
      <c r="AO148" s="318">
        <f t="shared" si="121"/>
        <v>60.177949809899218</v>
      </c>
      <c r="AP148" s="318">
        <f t="shared" si="122"/>
        <v>61.887042107300068</v>
      </c>
      <c r="AQ148" s="318">
        <f t="shared" si="123"/>
        <v>59.966172109699947</v>
      </c>
      <c r="AR148" s="318"/>
      <c r="AS148" s="318"/>
    </row>
    <row r="149" spans="2:45" ht="15" customHeight="1" x14ac:dyDescent="0.35">
      <c r="B149" s="132" t="s">
        <v>202</v>
      </c>
      <c r="C149" s="132"/>
      <c r="D149" s="132"/>
      <c r="E149" s="132"/>
      <c r="F149" s="132"/>
      <c r="G149" s="132"/>
      <c r="H149" s="132"/>
      <c r="I149" s="132"/>
      <c r="J149" s="132"/>
      <c r="K149" s="132"/>
      <c r="L149" s="318">
        <v>24.33</v>
      </c>
      <c r="M149" s="318">
        <v>25.94</v>
      </c>
      <c r="N149" s="318">
        <v>29.02</v>
      </c>
      <c r="O149" s="318">
        <v>28.77</v>
      </c>
      <c r="P149" s="318">
        <v>27.82</v>
      </c>
      <c r="Q149" s="318">
        <v>40.159999999999997</v>
      </c>
      <c r="R149" s="318">
        <v>43.87</v>
      </c>
      <c r="S149" s="318">
        <v>50.13</v>
      </c>
      <c r="T149" s="318">
        <v>58.24</v>
      </c>
      <c r="U149" s="318">
        <v>63.29</v>
      </c>
      <c r="V149" s="318">
        <v>76.150000000000006</v>
      </c>
      <c r="W149" s="318">
        <v>89.44</v>
      </c>
      <c r="X149" s="318">
        <v>124.44</v>
      </c>
      <c r="Y149" s="318">
        <v>117.10912342390004</v>
      </c>
      <c r="Z149" s="318">
        <f>(AF149)</f>
        <v>110.29673952260008</v>
      </c>
      <c r="AA149" s="318"/>
      <c r="AB149" s="318"/>
      <c r="AC149" s="318">
        <v>27.501423995100016</v>
      </c>
      <c r="AD149" s="318">
        <v>53.170317235700033</v>
      </c>
      <c r="AE149" s="318">
        <v>81.510000000000005</v>
      </c>
      <c r="AF149" s="318">
        <v>110.29673952260008</v>
      </c>
      <c r="AG149" s="318">
        <v>31.010052138000002</v>
      </c>
      <c r="AH149" s="318">
        <v>59.924919786000025</v>
      </c>
      <c r="AI149" s="318"/>
      <c r="AJ149" s="318"/>
      <c r="AL149" s="318">
        <f t="shared" si="118"/>
        <v>27.501423995100016</v>
      </c>
      <c r="AM149" s="318">
        <f t="shared" si="119"/>
        <v>25.668893240600017</v>
      </c>
      <c r="AN149" s="318">
        <f t="shared" si="120"/>
        <v>28.339682764299972</v>
      </c>
      <c r="AO149" s="318">
        <f t="shared" si="121"/>
        <v>28.786739522600072</v>
      </c>
      <c r="AP149" s="318">
        <f t="shared" si="122"/>
        <v>31.010052138000002</v>
      </c>
      <c r="AQ149" s="318">
        <f t="shared" si="123"/>
        <v>28.914867648000023</v>
      </c>
      <c r="AR149" s="318"/>
      <c r="AS149" s="318"/>
    </row>
    <row r="150" spans="2:45" ht="15" customHeight="1" x14ac:dyDescent="0.35">
      <c r="B150" s="132" t="s">
        <v>203</v>
      </c>
      <c r="C150" s="132"/>
      <c r="D150" s="132"/>
      <c r="E150" s="132"/>
      <c r="F150" s="132"/>
      <c r="G150" s="132"/>
      <c r="H150" s="132"/>
      <c r="I150" s="132"/>
      <c r="J150" s="132"/>
      <c r="K150" s="132"/>
      <c r="L150" s="318">
        <v>22.3</v>
      </c>
      <c r="M150" s="318">
        <v>34.840000000000003</v>
      </c>
      <c r="N150" s="318">
        <v>39.520000000000003</v>
      </c>
      <c r="O150" s="318">
        <v>36.64</v>
      </c>
      <c r="P150" s="318">
        <v>26.77</v>
      </c>
      <c r="Q150" s="318">
        <v>78.959999999999994</v>
      </c>
      <c r="R150" s="318">
        <v>43.51</v>
      </c>
      <c r="S150" s="318">
        <v>41.31</v>
      </c>
      <c r="T150" s="318">
        <v>58.41</v>
      </c>
      <c r="U150" s="318">
        <v>56.69</v>
      </c>
      <c r="V150" s="318">
        <v>50.11</v>
      </c>
      <c r="W150" s="318">
        <v>54.18</v>
      </c>
      <c r="X150" s="318">
        <v>94.29</v>
      </c>
      <c r="Y150" s="318">
        <v>118.2291171623002</v>
      </c>
      <c r="Z150" s="318">
        <f>(AF150)</f>
        <v>93.272079336000004</v>
      </c>
      <c r="AA150" s="318"/>
      <c r="AB150" s="318"/>
      <c r="AC150" s="318">
        <v>58.133775613300088</v>
      </c>
      <c r="AD150" s="318">
        <v>71.452930997600049</v>
      </c>
      <c r="AE150" s="318">
        <v>76.63</v>
      </c>
      <c r="AF150" s="318">
        <v>93.272079336000004</v>
      </c>
      <c r="AG150" s="318">
        <v>67.709480713700003</v>
      </c>
      <c r="AH150" s="318">
        <v>73.49780519499987</v>
      </c>
      <c r="AI150" s="318"/>
      <c r="AJ150" s="318"/>
      <c r="AL150" s="318">
        <f t="shared" si="118"/>
        <v>58.133775613300088</v>
      </c>
      <c r="AM150" s="318">
        <f t="shared" si="119"/>
        <v>13.319155384299961</v>
      </c>
      <c r="AN150" s="318">
        <f t="shared" si="120"/>
        <v>5.1770690023999464</v>
      </c>
      <c r="AO150" s="318">
        <f t="shared" si="121"/>
        <v>16.642079336000009</v>
      </c>
      <c r="AP150" s="318">
        <f t="shared" si="122"/>
        <v>67.709480713700003</v>
      </c>
      <c r="AQ150" s="318">
        <f t="shared" si="123"/>
        <v>5.7883244812998669</v>
      </c>
      <c r="AR150" s="318"/>
      <c r="AS150" s="318"/>
    </row>
    <row r="151" spans="2:45" ht="15" customHeight="1" x14ac:dyDescent="0.35">
      <c r="B151" s="131" t="s">
        <v>204</v>
      </c>
      <c r="C151" s="131"/>
      <c r="D151" s="131"/>
      <c r="E151" s="131"/>
      <c r="F151" s="131"/>
      <c r="G151" s="131"/>
      <c r="H151" s="131"/>
      <c r="I151" s="131"/>
      <c r="J151" s="131"/>
      <c r="K151" s="131"/>
      <c r="L151" s="318">
        <v>0</v>
      </c>
      <c r="M151" s="318">
        <v>0</v>
      </c>
      <c r="N151" s="318">
        <v>0</v>
      </c>
      <c r="O151" s="318">
        <v>0</v>
      </c>
      <c r="P151" s="318">
        <v>0</v>
      </c>
      <c r="Q151" s="318">
        <v>0</v>
      </c>
      <c r="R151" s="318">
        <v>0</v>
      </c>
      <c r="S151" s="318">
        <v>0</v>
      </c>
      <c r="T151" s="318">
        <v>0</v>
      </c>
      <c r="U151" s="318">
        <v>0</v>
      </c>
      <c r="V151" s="318">
        <v>-0.19</v>
      </c>
      <c r="W151" s="318">
        <v>15.15</v>
      </c>
      <c r="X151" s="318">
        <v>35.31</v>
      </c>
      <c r="Y151" s="318">
        <v>30.445835061999976</v>
      </c>
      <c r="Z151" s="318">
        <f>AF151</f>
        <v>42.027775029800004</v>
      </c>
      <c r="AA151" s="318"/>
      <c r="AC151" s="318">
        <v>6.3502000701999943</v>
      </c>
      <c r="AD151" s="318">
        <v>20.044125549799986</v>
      </c>
      <c r="AE151" s="318">
        <v>28.05</v>
      </c>
      <c r="AF151" s="318">
        <v>42.027775029800004</v>
      </c>
      <c r="AG151" s="318">
        <v>11.437631639800005</v>
      </c>
      <c r="AH151" s="318">
        <v>19.100926798900002</v>
      </c>
      <c r="AI151" s="318"/>
      <c r="AJ151" s="318"/>
      <c r="AL151" s="318">
        <f t="shared" si="118"/>
        <v>6.3502000701999943</v>
      </c>
      <c r="AM151" s="318">
        <f t="shared" si="119"/>
        <v>13.693925479599992</v>
      </c>
      <c r="AN151" s="318">
        <f t="shared" si="120"/>
        <v>8.0058744502000145</v>
      </c>
      <c r="AO151" s="318">
        <f t="shared" si="121"/>
        <v>13.977775029800004</v>
      </c>
      <c r="AP151" s="318">
        <f t="shared" si="122"/>
        <v>11.437631639800005</v>
      </c>
      <c r="AQ151" s="318">
        <f t="shared" si="123"/>
        <v>7.6632951590999969</v>
      </c>
      <c r="AR151" s="318"/>
      <c r="AS151" s="318"/>
    </row>
    <row r="152" spans="2:45" ht="15" customHeight="1" x14ac:dyDescent="0.35">
      <c r="B152" s="40" t="s">
        <v>148</v>
      </c>
      <c r="C152" s="40"/>
      <c r="D152" s="40"/>
      <c r="E152" s="40"/>
      <c r="F152" s="40"/>
      <c r="G152" s="40"/>
      <c r="H152" s="40"/>
      <c r="I152" s="40"/>
      <c r="J152" s="40"/>
      <c r="K152" s="40"/>
      <c r="L152" s="308">
        <v>288.33</v>
      </c>
      <c r="M152" s="308">
        <v>270.17</v>
      </c>
      <c r="N152" s="308">
        <v>317.66000000000003</v>
      </c>
      <c r="O152" s="308">
        <v>329.5</v>
      </c>
      <c r="P152" s="308">
        <v>359.28</v>
      </c>
      <c r="Q152" s="308">
        <v>461.9</v>
      </c>
      <c r="R152" s="308">
        <v>501.53</v>
      </c>
      <c r="S152" s="308">
        <v>598.58000000000004</v>
      </c>
      <c r="T152" s="308">
        <v>634.41999999999996</v>
      </c>
      <c r="U152" s="308">
        <v>614.53</v>
      </c>
      <c r="V152" s="308">
        <v>776.55</v>
      </c>
      <c r="W152" s="308">
        <v>746.68</v>
      </c>
      <c r="X152" s="308">
        <v>655.08000000000004</v>
      </c>
      <c r="Y152" s="308">
        <v>583.70266976659889</v>
      </c>
      <c r="Z152" s="308">
        <f>AF152</f>
        <v>857.59150980290212</v>
      </c>
      <c r="AA152" s="308"/>
      <c r="AC152" s="308">
        <v>222.60244022539987</v>
      </c>
      <c r="AD152" s="308">
        <v>471.22448362749992</v>
      </c>
      <c r="AE152" s="308">
        <v>639.35</v>
      </c>
      <c r="AF152" s="308">
        <v>857.59150980290212</v>
      </c>
      <c r="AG152" s="308">
        <v>284.24419354300005</v>
      </c>
      <c r="AH152" s="308">
        <v>596.78330853010073</v>
      </c>
      <c r="AI152" s="308"/>
      <c r="AJ152" s="308"/>
      <c r="AL152" s="308">
        <f t="shared" si="118"/>
        <v>222.60244022539987</v>
      </c>
      <c r="AM152" s="308">
        <f t="shared" si="119"/>
        <v>248.62204340210005</v>
      </c>
      <c r="AN152" s="308">
        <f t="shared" si="120"/>
        <v>168.1255163725001</v>
      </c>
      <c r="AO152" s="308">
        <f t="shared" si="121"/>
        <v>218.2415098029021</v>
      </c>
      <c r="AP152" s="308">
        <f t="shared" si="122"/>
        <v>284.24419354300005</v>
      </c>
      <c r="AQ152" s="308">
        <f t="shared" si="123"/>
        <v>312.53911498710067</v>
      </c>
      <c r="AR152" s="308"/>
      <c r="AS152" s="308"/>
    </row>
    <row r="153" spans="2:45" ht="15" customHeight="1" x14ac:dyDescent="0.35">
      <c r="B153" s="133" t="s">
        <v>205</v>
      </c>
      <c r="C153" s="133"/>
      <c r="D153" s="133"/>
      <c r="E153" s="133"/>
      <c r="F153" s="133"/>
      <c r="G153" s="133"/>
      <c r="H153" s="133"/>
      <c r="I153" s="133"/>
      <c r="J153" s="133"/>
      <c r="K153" s="133"/>
      <c r="L153" s="332">
        <v>0.75</v>
      </c>
      <c r="M153" s="332">
        <v>0.65</v>
      </c>
      <c r="N153" s="332">
        <v>0.66</v>
      </c>
      <c r="O153" s="332">
        <v>0.7</v>
      </c>
      <c r="P153" s="332">
        <v>0.71</v>
      </c>
      <c r="Q153" s="332">
        <v>0.66</v>
      </c>
      <c r="R153" s="332">
        <v>0.71</v>
      </c>
      <c r="S153" s="332">
        <v>0.73</v>
      </c>
      <c r="T153" s="332">
        <v>0.83</v>
      </c>
      <c r="U153" s="332">
        <v>0.74</v>
      </c>
      <c r="V153" s="332">
        <v>0.89</v>
      </c>
      <c r="W153" s="332">
        <v>0.98</v>
      </c>
      <c r="X153" s="332">
        <v>0.69</v>
      </c>
      <c r="Y153" s="332">
        <v>0.6077546211610142</v>
      </c>
      <c r="Z153" s="332">
        <f>AF153</f>
        <v>0.77116768089138499</v>
      </c>
      <c r="AA153" s="332"/>
      <c r="AC153" s="332">
        <v>0.81137950975587236</v>
      </c>
      <c r="AD153" s="332">
        <v>0.81223251909084571</v>
      </c>
      <c r="AE153" s="332">
        <v>0.77</v>
      </c>
      <c r="AF153" s="332">
        <v>0.77116768089138499</v>
      </c>
      <c r="AG153" s="332">
        <v>0.66961737155459256</v>
      </c>
      <c r="AH153" s="332">
        <v>0.75590172977448744</v>
      </c>
      <c r="AI153" s="332"/>
      <c r="AJ153" s="332"/>
      <c r="AL153" s="332"/>
      <c r="AM153" s="332">
        <f t="shared" si="119"/>
        <v>8.5300933497334253E-4</v>
      </c>
      <c r="AN153" s="332">
        <f t="shared" si="120"/>
        <v>-4.2232519090845688E-2</v>
      </c>
      <c r="AO153" s="332">
        <f t="shared" si="121"/>
        <v>1.1676808913849701E-3</v>
      </c>
      <c r="AP153" s="332"/>
      <c r="AQ153" s="332"/>
      <c r="AR153" s="332"/>
      <c r="AS153" s="332"/>
    </row>
    <row r="154" spans="2:45" ht="15" customHeight="1" x14ac:dyDescent="0.35">
      <c r="B154" s="130" t="s">
        <v>206</v>
      </c>
      <c r="C154" s="130"/>
      <c r="D154" s="130"/>
      <c r="E154" s="130"/>
      <c r="F154" s="130"/>
      <c r="G154" s="130"/>
      <c r="H154" s="130"/>
      <c r="I154" s="130"/>
      <c r="J154" s="130"/>
      <c r="K154" s="130"/>
      <c r="L154" s="318">
        <v>0</v>
      </c>
      <c r="M154" s="318">
        <v>0</v>
      </c>
      <c r="N154" s="318">
        <v>0</v>
      </c>
      <c r="O154" s="318">
        <v>1.17</v>
      </c>
      <c r="P154" s="318">
        <v>0</v>
      </c>
      <c r="Q154" s="318">
        <v>-0.19</v>
      </c>
      <c r="R154" s="318">
        <v>-0.09</v>
      </c>
      <c r="S154" s="318">
        <v>-0.37</v>
      </c>
      <c r="T154" s="318">
        <v>-0.28000000000000003</v>
      </c>
      <c r="U154" s="318">
        <v>0</v>
      </c>
      <c r="V154" s="318">
        <v>0</v>
      </c>
      <c r="W154" s="318">
        <v>0.78</v>
      </c>
      <c r="X154" s="318">
        <v>-0.08</v>
      </c>
      <c r="Y154" s="318">
        <v>-0.31444533399999997</v>
      </c>
      <c r="Z154" s="318">
        <f>(AF154)</f>
        <v>0</v>
      </c>
      <c r="AA154" s="318"/>
      <c r="AC154" s="318">
        <v>0</v>
      </c>
      <c r="AD154" s="318">
        <v>0</v>
      </c>
      <c r="AE154" s="318">
        <v>0</v>
      </c>
      <c r="AF154" s="318">
        <v>0</v>
      </c>
      <c r="AG154" s="318">
        <v>0</v>
      </c>
      <c r="AH154" s="318">
        <v>0</v>
      </c>
      <c r="AI154" s="318"/>
      <c r="AJ154" s="318"/>
      <c r="AL154" s="318">
        <f>AC154</f>
        <v>0</v>
      </c>
      <c r="AM154" s="318">
        <f t="shared" si="119"/>
        <v>0</v>
      </c>
      <c r="AN154" s="318">
        <f t="shared" si="120"/>
        <v>0</v>
      </c>
      <c r="AO154" s="318">
        <f t="shared" si="121"/>
        <v>0</v>
      </c>
      <c r="AP154" s="318">
        <f t="shared" ref="AP154:AP157" si="124">AG154</f>
        <v>0</v>
      </c>
      <c r="AQ154" s="318">
        <f t="shared" ref="AQ154:AQ157" si="125">AH154-AG154</f>
        <v>0</v>
      </c>
      <c r="AR154" s="318"/>
      <c r="AS154" s="318"/>
    </row>
    <row r="155" spans="2:45" ht="15" customHeight="1" x14ac:dyDescent="0.35">
      <c r="B155" s="130" t="s">
        <v>207</v>
      </c>
      <c r="C155" s="130"/>
      <c r="D155" s="130"/>
      <c r="E155" s="130"/>
      <c r="F155" s="130"/>
      <c r="G155" s="130"/>
      <c r="H155" s="130"/>
      <c r="I155" s="130"/>
      <c r="J155" s="130"/>
      <c r="K155" s="130"/>
      <c r="L155" s="318">
        <v>222.26</v>
      </c>
      <c r="M155" s="318">
        <v>209.65</v>
      </c>
      <c r="N155" s="318">
        <v>233.46</v>
      </c>
      <c r="O155" s="318">
        <v>216.81</v>
      </c>
      <c r="P155" s="318">
        <v>219.82</v>
      </c>
      <c r="Q155" s="318">
        <v>287.91000000000003</v>
      </c>
      <c r="R155" s="318">
        <v>310.01</v>
      </c>
      <c r="S155" s="318">
        <v>275.02</v>
      </c>
      <c r="T155" s="318">
        <v>288.69</v>
      </c>
      <c r="U155" s="318">
        <v>333.18</v>
      </c>
      <c r="V155" s="318">
        <v>374.92</v>
      </c>
      <c r="W155" s="318">
        <v>350.52</v>
      </c>
      <c r="X155" s="318">
        <v>416.8</v>
      </c>
      <c r="Y155" s="318">
        <v>459.34811795620038</v>
      </c>
      <c r="Z155" s="318">
        <f>(AF155)</f>
        <v>488.40972325920023</v>
      </c>
      <c r="AA155" s="318"/>
      <c r="AC155" s="318">
        <v>109.55756052580011</v>
      </c>
      <c r="AD155" s="318">
        <v>219.28920980570052</v>
      </c>
      <c r="AE155" s="318">
        <v>334.94</v>
      </c>
      <c r="AF155" s="318">
        <v>488.40972325920023</v>
      </c>
      <c r="AG155" s="318">
        <v>155.26565899409997</v>
      </c>
      <c r="AH155" s="318">
        <v>310.40538670859996</v>
      </c>
      <c r="AI155" s="318"/>
      <c r="AJ155" s="318"/>
      <c r="AL155" s="318">
        <f>AC155</f>
        <v>109.55756052580011</v>
      </c>
      <c r="AM155" s="318">
        <f t="shared" si="119"/>
        <v>109.73164927990041</v>
      </c>
      <c r="AN155" s="318">
        <f t="shared" si="120"/>
        <v>115.65079019429947</v>
      </c>
      <c r="AO155" s="318">
        <f t="shared" si="121"/>
        <v>153.46972325920024</v>
      </c>
      <c r="AP155" s="318">
        <f t="shared" si="124"/>
        <v>155.26565899409997</v>
      </c>
      <c r="AQ155" s="318">
        <f t="shared" si="125"/>
        <v>155.1397277145</v>
      </c>
      <c r="AR155" s="318"/>
      <c r="AS155" s="318"/>
    </row>
    <row r="156" spans="2:45" ht="15" customHeight="1" x14ac:dyDescent="0.35">
      <c r="B156" s="130" t="s">
        <v>208</v>
      </c>
      <c r="C156" s="130"/>
      <c r="D156" s="130"/>
      <c r="E156" s="130"/>
      <c r="F156" s="130"/>
      <c r="G156" s="130"/>
      <c r="H156" s="130"/>
      <c r="I156" s="130"/>
      <c r="J156" s="130"/>
      <c r="K156" s="130"/>
      <c r="L156" s="318">
        <v>9.8699999999999992</v>
      </c>
      <c r="M156" s="318">
        <v>13.69</v>
      </c>
      <c r="N156" s="318">
        <v>14.11</v>
      </c>
      <c r="O156" s="318">
        <v>17.38</v>
      </c>
      <c r="P156" s="318">
        <v>17.38</v>
      </c>
      <c r="Q156" s="318">
        <v>20.82</v>
      </c>
      <c r="R156" s="318">
        <v>20.88</v>
      </c>
      <c r="S156" s="318">
        <v>16.14</v>
      </c>
      <c r="T156" s="318">
        <v>15.44</v>
      </c>
      <c r="U156" s="318">
        <v>16.28</v>
      </c>
      <c r="V156" s="318">
        <v>15.96</v>
      </c>
      <c r="W156" s="318">
        <v>15.41</v>
      </c>
      <c r="X156" s="318">
        <v>17.440000000000001</v>
      </c>
      <c r="Y156" s="318">
        <v>17.091977029199995</v>
      </c>
      <c r="Z156" s="318">
        <f>AF156</f>
        <v>21.800196299999993</v>
      </c>
      <c r="AA156" s="318"/>
      <c r="AC156" s="318">
        <v>4.2729638100000003</v>
      </c>
      <c r="AD156" s="318">
        <v>8.599727559999998</v>
      </c>
      <c r="AE156" s="318">
        <v>12.84</v>
      </c>
      <c r="AF156" s="318">
        <v>21.800196299999993</v>
      </c>
      <c r="AG156" s="318">
        <v>11.245603879899996</v>
      </c>
      <c r="AH156" s="318">
        <v>16.876831070000001</v>
      </c>
      <c r="AI156" s="318"/>
      <c r="AJ156" s="318"/>
      <c r="AL156" s="318">
        <f>AC156</f>
        <v>4.2729638100000003</v>
      </c>
      <c r="AM156" s="318">
        <f t="shared" si="119"/>
        <v>4.3267637499999978</v>
      </c>
      <c r="AN156" s="318">
        <f t="shared" si="120"/>
        <v>4.2402724400000018</v>
      </c>
      <c r="AO156" s="318">
        <f t="shared" si="121"/>
        <v>8.9601962999999927</v>
      </c>
      <c r="AP156" s="318">
        <f t="shared" si="124"/>
        <v>11.245603879899996</v>
      </c>
      <c r="AQ156" s="318">
        <f t="shared" si="125"/>
        <v>5.6312271901000059</v>
      </c>
      <c r="AR156" s="318"/>
      <c r="AS156" s="318"/>
    </row>
    <row r="157" spans="2:45" ht="15" customHeight="1" x14ac:dyDescent="0.35">
      <c r="B157" s="6" t="s">
        <v>150</v>
      </c>
      <c r="C157" s="6"/>
      <c r="D157" s="6"/>
      <c r="E157" s="6"/>
      <c r="F157" s="6"/>
      <c r="G157" s="6"/>
      <c r="H157" s="6"/>
      <c r="I157" s="6"/>
      <c r="J157" s="6"/>
      <c r="K157" s="6"/>
      <c r="L157" s="308">
        <v>75.94</v>
      </c>
      <c r="M157" s="308">
        <v>74.209999999999994</v>
      </c>
      <c r="N157" s="308">
        <v>98.32</v>
      </c>
      <c r="O157" s="308">
        <v>128.9</v>
      </c>
      <c r="P157" s="308">
        <v>156.84</v>
      </c>
      <c r="Q157" s="308">
        <v>195</v>
      </c>
      <c r="R157" s="308">
        <v>212.49</v>
      </c>
      <c r="S157" s="308">
        <v>340.06</v>
      </c>
      <c r="T157" s="308">
        <v>361.44</v>
      </c>
      <c r="U157" s="308">
        <v>297.63</v>
      </c>
      <c r="V157" s="308">
        <v>417.6</v>
      </c>
      <c r="W157" s="308">
        <v>410.79</v>
      </c>
      <c r="X157" s="308">
        <v>255.81</v>
      </c>
      <c r="Y157" s="308">
        <v>141.76097417359679</v>
      </c>
      <c r="Z157" s="308">
        <f>AF157</f>
        <v>390.98198284370034</v>
      </c>
      <c r="AA157" s="308"/>
      <c r="AC157" s="308">
        <v>117.31784350959994</v>
      </c>
      <c r="AD157" s="308">
        <v>260.5350013817993</v>
      </c>
      <c r="AE157" s="308">
        <v>317.26</v>
      </c>
      <c r="AF157" s="308">
        <v>390.98198284370034</v>
      </c>
      <c r="AG157" s="308">
        <v>140.2241384288003</v>
      </c>
      <c r="AH157" s="308">
        <v>303.25475289150086</v>
      </c>
      <c r="AI157" s="308"/>
      <c r="AJ157" s="308"/>
      <c r="AL157" s="308">
        <f>AC157</f>
        <v>117.31784350959994</v>
      </c>
      <c r="AM157" s="308">
        <f t="shared" si="119"/>
        <v>143.21715787219938</v>
      </c>
      <c r="AN157" s="308">
        <f t="shared" si="120"/>
        <v>56.724998618200686</v>
      </c>
      <c r="AO157" s="308">
        <f t="shared" si="121"/>
        <v>73.721982843700346</v>
      </c>
      <c r="AP157" s="308">
        <f t="shared" si="124"/>
        <v>140.2241384288003</v>
      </c>
      <c r="AQ157" s="308">
        <f t="shared" si="125"/>
        <v>163.03061446270056</v>
      </c>
      <c r="AR157" s="308"/>
      <c r="AS157" s="308"/>
    </row>
    <row r="159" spans="2:45" ht="15" customHeight="1" x14ac:dyDescent="0.35">
      <c r="B159" s="167" t="s">
        <v>113</v>
      </c>
      <c r="C159" s="167"/>
      <c r="D159" s="167"/>
      <c r="E159" s="167"/>
      <c r="F159" s="167"/>
      <c r="G159" s="167"/>
      <c r="H159" s="167"/>
      <c r="I159" s="167"/>
      <c r="J159" s="167"/>
      <c r="K159" s="167"/>
      <c r="L159" s="235">
        <v>2010</v>
      </c>
      <c r="M159" s="235">
        <v>2011</v>
      </c>
      <c r="N159" s="235">
        <v>2012</v>
      </c>
      <c r="O159" s="235">
        <v>2013</v>
      </c>
      <c r="P159" s="235">
        <v>2014</v>
      </c>
      <c r="Q159" s="235">
        <v>2015</v>
      </c>
      <c r="R159" s="235">
        <v>2016</v>
      </c>
      <c r="S159" s="235">
        <v>2017</v>
      </c>
      <c r="T159" s="235">
        <v>2018</v>
      </c>
      <c r="U159" s="235">
        <v>2019</v>
      </c>
      <c r="V159" s="235">
        <v>2020</v>
      </c>
      <c r="W159" s="235">
        <v>2021</v>
      </c>
      <c r="X159" s="235">
        <v>2022</v>
      </c>
      <c r="Y159" s="235">
        <v>2023</v>
      </c>
      <c r="Z159" s="236">
        <v>2024</v>
      </c>
      <c r="AA159" s="237">
        <v>2025</v>
      </c>
      <c r="AC159" s="238" t="s">
        <v>3</v>
      </c>
      <c r="AD159" s="238" t="s">
        <v>4</v>
      </c>
      <c r="AE159" s="238" t="s">
        <v>5</v>
      </c>
      <c r="AF159" s="238">
        <v>2024</v>
      </c>
      <c r="AG159" s="239" t="s">
        <v>282</v>
      </c>
      <c r="AH159" s="239" t="s">
        <v>283</v>
      </c>
      <c r="AI159" s="239" t="s">
        <v>284</v>
      </c>
      <c r="AJ159" s="239">
        <v>2025</v>
      </c>
      <c r="AL159" s="238" t="s">
        <v>3</v>
      </c>
      <c r="AM159" s="238" t="s">
        <v>17</v>
      </c>
      <c r="AN159" s="238" t="s">
        <v>18</v>
      </c>
      <c r="AO159" s="238" t="s">
        <v>19</v>
      </c>
      <c r="AP159" s="239" t="s">
        <v>282</v>
      </c>
      <c r="AQ159" s="239" t="s">
        <v>285</v>
      </c>
      <c r="AR159" s="239" t="s">
        <v>286</v>
      </c>
      <c r="AS159" s="239" t="s">
        <v>287</v>
      </c>
    </row>
    <row r="160" spans="2:45" ht="15" customHeight="1" x14ac:dyDescent="0.35">
      <c r="B160" s="6" t="s">
        <v>209</v>
      </c>
      <c r="C160" s="6"/>
      <c r="D160" s="6"/>
      <c r="E160" s="6"/>
      <c r="F160" s="6"/>
      <c r="G160" s="6"/>
      <c r="H160" s="6"/>
      <c r="I160" s="6"/>
      <c r="J160" s="6"/>
      <c r="K160" s="6"/>
      <c r="L160" s="308">
        <v>3223.52</v>
      </c>
      <c r="M160" s="308">
        <v>3421.52</v>
      </c>
      <c r="N160" s="308">
        <v>3636.78</v>
      </c>
      <c r="O160" s="308">
        <v>3505.9</v>
      </c>
      <c r="P160" s="308">
        <v>3834.9</v>
      </c>
      <c r="Q160" s="308">
        <v>4232.8999999999996</v>
      </c>
      <c r="R160" s="308">
        <v>4861.3999999999996</v>
      </c>
      <c r="S160" s="308">
        <v>5284.4</v>
      </c>
      <c r="T160" s="308">
        <v>5561.91</v>
      </c>
      <c r="U160" s="308">
        <v>5943.51</v>
      </c>
      <c r="V160" s="308">
        <v>6295.51</v>
      </c>
      <c r="W160" s="308">
        <v>6437.72</v>
      </c>
      <c r="X160" s="308">
        <v>6650.18</v>
      </c>
      <c r="Y160" s="308" vm="89">
        <v>7812.8719999999985</v>
      </c>
      <c r="Z160" s="308" vm="416">
        <f>AF160</f>
        <v>9047.1660000000284</v>
      </c>
      <c r="AA160" s="308"/>
      <c r="AC160" s="308" vm="130">
        <v>7590.1720000000005</v>
      </c>
      <c r="AD160" s="342" vm="258">
        <v>7891.4060000000018</v>
      </c>
      <c r="AE160" s="308" vm="387">
        <v>8091.1410000000151</v>
      </c>
      <c r="AF160" s="308" vm="416">
        <v>9047.1660000000284</v>
      </c>
      <c r="AG160" s="308" vm="581">
        <v>9044.3659000000443</v>
      </c>
      <c r="AH160" s="342" vm="680">
        <v>9305.1010000000133</v>
      </c>
      <c r="AI160" s="308"/>
      <c r="AJ160" s="308"/>
      <c r="AL160" s="308"/>
      <c r="AM160" s="308"/>
      <c r="AN160" s="308"/>
      <c r="AO160" s="308"/>
      <c r="AP160" s="308"/>
      <c r="AQ160" s="308"/>
      <c r="AR160" s="308"/>
      <c r="AS160" s="308"/>
    </row>
    <row r="161" spans="2:45" ht="15" customHeight="1" x14ac:dyDescent="0.35">
      <c r="B161" s="129" t="s">
        <v>210</v>
      </c>
      <c r="C161" s="129"/>
      <c r="D161" s="129"/>
      <c r="E161" s="129"/>
      <c r="F161" s="129"/>
      <c r="G161" s="129"/>
      <c r="H161" s="129"/>
      <c r="I161" s="129"/>
      <c r="J161" s="129"/>
      <c r="K161" s="129"/>
      <c r="L161" s="318">
        <v>2459.08</v>
      </c>
      <c r="M161" s="318">
        <v>2658.73</v>
      </c>
      <c r="N161" s="318">
        <v>2875.78</v>
      </c>
      <c r="O161" s="318">
        <v>2907.07</v>
      </c>
      <c r="P161" s="318">
        <v>3251.33</v>
      </c>
      <c r="Q161" s="318">
        <v>3659.2</v>
      </c>
      <c r="R161" s="318">
        <v>4046.08</v>
      </c>
      <c r="S161" s="318">
        <v>4370.58</v>
      </c>
      <c r="T161" s="318">
        <v>4538.9799999999996</v>
      </c>
      <c r="U161" s="318">
        <v>4917.3100000000004</v>
      </c>
      <c r="V161" s="318">
        <v>5057.17</v>
      </c>
      <c r="W161" s="318">
        <v>5137.37</v>
      </c>
      <c r="X161" s="318">
        <v>5253.83</v>
      </c>
      <c r="Y161" s="318" vm="76">
        <v>5766.5133119755001</v>
      </c>
      <c r="Z161" s="318" vm="464">
        <f>AF161</f>
        <v>7799.1038999999901</v>
      </c>
      <c r="AA161" s="318"/>
      <c r="AC161" s="318" vm="167">
        <v>6363.0538999999999</v>
      </c>
      <c r="AD161" s="315" vm="231">
        <v>6664.2879000000003</v>
      </c>
      <c r="AE161" s="309" vm="388">
        <v>6869.0789000000159</v>
      </c>
      <c r="AF161" s="309" vm="464">
        <v>7799.1038999999901</v>
      </c>
      <c r="AG161" s="309" vm="582">
        <v>7306.4833000000144</v>
      </c>
      <c r="AH161" s="315" vm="677">
        <v>7868.048800000015</v>
      </c>
      <c r="AI161" s="309"/>
      <c r="AJ161" s="309"/>
      <c r="AL161" s="318"/>
      <c r="AM161" s="318"/>
      <c r="AN161" s="318"/>
      <c r="AO161" s="318"/>
      <c r="AP161" s="318"/>
      <c r="AQ161" s="318"/>
      <c r="AR161" s="318"/>
      <c r="AS161" s="318"/>
    </row>
    <row r="162" spans="2:45" ht="15" customHeight="1" x14ac:dyDescent="0.35">
      <c r="B162" s="129" t="s">
        <v>211</v>
      </c>
      <c r="C162" s="129"/>
      <c r="D162" s="129"/>
      <c r="E162" s="129"/>
      <c r="F162" s="129"/>
      <c r="G162" s="129"/>
      <c r="H162" s="129"/>
      <c r="I162" s="129"/>
      <c r="J162" s="129"/>
      <c r="K162" s="129"/>
      <c r="L162" s="318">
        <v>764.45</v>
      </c>
      <c r="M162" s="318">
        <v>762.8</v>
      </c>
      <c r="N162" s="318">
        <v>761</v>
      </c>
      <c r="O162" s="318">
        <v>568.83000000000004</v>
      </c>
      <c r="P162" s="318">
        <v>553.57000000000005</v>
      </c>
      <c r="Q162" s="318">
        <v>543.70000000000005</v>
      </c>
      <c r="R162" s="318">
        <v>585.32000000000005</v>
      </c>
      <c r="S162" s="318">
        <v>684.32</v>
      </c>
      <c r="T162" s="318">
        <v>793.43</v>
      </c>
      <c r="U162" s="318">
        <v>796.7</v>
      </c>
      <c r="V162" s="318">
        <v>771.04</v>
      </c>
      <c r="W162" s="318">
        <v>771.04</v>
      </c>
      <c r="X162" s="318">
        <v>771.04</v>
      </c>
      <c r="Y162" s="318" vm="501">
        <v>1123.9986892755003</v>
      </c>
      <c r="Z162" s="318" vm="465">
        <f>AF162</f>
        <v>622.8021</v>
      </c>
      <c r="AA162" s="318"/>
      <c r="AC162" s="318" vm="167">
        <v>601.85810000000004</v>
      </c>
      <c r="AD162" s="315" vm="259">
        <v>601.85810000000004</v>
      </c>
      <c r="AE162" s="309" vm="389">
        <v>596.8021</v>
      </c>
      <c r="AF162" s="309" vm="465">
        <v>622.8021</v>
      </c>
      <c r="AG162" s="309" vm="583">
        <v>1112.6226000000001</v>
      </c>
      <c r="AH162" s="315" vm="674">
        <v>811.79219999999998</v>
      </c>
      <c r="AI162" s="309"/>
      <c r="AJ162" s="309"/>
      <c r="AL162" s="318"/>
      <c r="AM162" s="318"/>
      <c r="AN162" s="318"/>
      <c r="AO162" s="318"/>
      <c r="AP162" s="318"/>
      <c r="AQ162" s="318"/>
      <c r="AR162" s="318"/>
      <c r="AS162" s="318"/>
    </row>
    <row r="163" spans="2:45" ht="15" customHeight="1" x14ac:dyDescent="0.35">
      <c r="B163" s="129" t="s">
        <v>175</v>
      </c>
      <c r="C163" s="129"/>
      <c r="D163" s="129"/>
      <c r="E163" s="129"/>
      <c r="F163" s="129"/>
      <c r="G163" s="129"/>
      <c r="H163" s="129"/>
      <c r="I163" s="129"/>
      <c r="J163" s="129"/>
      <c r="K163" s="129"/>
      <c r="L163" s="318" t="s">
        <v>11</v>
      </c>
      <c r="M163" s="318" t="s">
        <v>11</v>
      </c>
      <c r="N163" s="318" t="s">
        <v>11</v>
      </c>
      <c r="O163" s="318">
        <v>30</v>
      </c>
      <c r="P163" s="318">
        <v>30</v>
      </c>
      <c r="Q163" s="318">
        <v>30</v>
      </c>
      <c r="R163" s="318">
        <v>30</v>
      </c>
      <c r="S163" s="318">
        <v>30</v>
      </c>
      <c r="T163" s="318">
        <v>30</v>
      </c>
      <c r="U163" s="318">
        <v>30</v>
      </c>
      <c r="V163" s="318">
        <v>67.8</v>
      </c>
      <c r="W163" s="318">
        <v>129.80000000000001</v>
      </c>
      <c r="X163" s="318">
        <v>129.80000000000001</v>
      </c>
      <c r="Y163" s="318" vm="502">
        <v>426.86</v>
      </c>
      <c r="Z163" s="318" vm="466">
        <f>AF163</f>
        <v>129.76</v>
      </c>
      <c r="AA163" s="318"/>
      <c r="AC163" s="318" vm="168">
        <v>129.76</v>
      </c>
      <c r="AD163" s="315" vm="260">
        <v>129.76</v>
      </c>
      <c r="AE163" s="309" vm="390">
        <v>129.76</v>
      </c>
      <c r="AF163" s="309" vm="466">
        <v>129.76</v>
      </c>
      <c r="AG163" s="309" vm="531">
        <v>129.76</v>
      </c>
      <c r="AH163" s="315" vm="715">
        <v>129.76</v>
      </c>
      <c r="AI163" s="309"/>
      <c r="AJ163" s="309"/>
      <c r="AL163" s="318"/>
      <c r="AM163" s="318"/>
      <c r="AN163" s="318"/>
      <c r="AO163" s="318"/>
      <c r="AP163" s="318"/>
      <c r="AQ163" s="318"/>
      <c r="AR163" s="318"/>
      <c r="AS163" s="318"/>
    </row>
    <row r="164" spans="2:45" ht="15" customHeight="1" x14ac:dyDescent="0.35">
      <c r="B164" s="129" t="s">
        <v>176</v>
      </c>
      <c r="C164" s="129"/>
      <c r="D164" s="129"/>
      <c r="E164" s="129"/>
      <c r="F164" s="129"/>
      <c r="G164" s="129"/>
      <c r="H164" s="129"/>
      <c r="I164" s="129"/>
      <c r="J164" s="129"/>
      <c r="K164" s="129"/>
      <c r="L164" s="318" t="s">
        <v>11</v>
      </c>
      <c r="M164" s="318" t="s">
        <v>11</v>
      </c>
      <c r="N164" s="318" t="s">
        <v>11</v>
      </c>
      <c r="O164" s="318" t="s">
        <v>11</v>
      </c>
      <c r="P164" s="318" t="s">
        <v>11</v>
      </c>
      <c r="Q164" s="318" t="s">
        <v>11</v>
      </c>
      <c r="R164" s="318">
        <v>200</v>
      </c>
      <c r="S164" s="318">
        <v>199.5</v>
      </c>
      <c r="T164" s="318">
        <v>199.5</v>
      </c>
      <c r="U164" s="318">
        <v>199.5</v>
      </c>
      <c r="V164" s="318">
        <v>399.5</v>
      </c>
      <c r="W164" s="318">
        <v>399.5</v>
      </c>
      <c r="X164" s="318">
        <v>495.5</v>
      </c>
      <c r="Y164" s="318" vm="503">
        <v>495.5</v>
      </c>
      <c r="Z164" s="318" vm="467">
        <f>AF164</f>
        <v>495.5</v>
      </c>
      <c r="AA164" s="318"/>
      <c r="AC164" s="318" vm="139">
        <v>495.5</v>
      </c>
      <c r="AD164" s="315" vm="220">
        <v>495.5</v>
      </c>
      <c r="AE164" s="309" vm="391">
        <v>495.5</v>
      </c>
      <c r="AF164" s="309" vm="467">
        <v>495.5</v>
      </c>
      <c r="AG164" s="309" vm="584">
        <v>495.5</v>
      </c>
      <c r="AH164" s="315" vm="714">
        <v>495.5</v>
      </c>
      <c r="AI164" s="309"/>
      <c r="AJ164" s="309"/>
      <c r="AL164" s="318"/>
      <c r="AM164" s="318"/>
      <c r="AN164" s="318"/>
      <c r="AO164" s="318"/>
      <c r="AP164" s="318"/>
      <c r="AQ164" s="318"/>
      <c r="AR164" s="318"/>
      <c r="AS164" s="318"/>
    </row>
    <row r="165" spans="2:45" ht="15" customHeight="1" x14ac:dyDescent="0.35">
      <c r="B165" s="36"/>
      <c r="C165" s="36"/>
      <c r="D165" s="36"/>
      <c r="E165" s="36"/>
      <c r="F165" s="36"/>
      <c r="G165" s="36"/>
      <c r="H165" s="36"/>
      <c r="I165" s="36"/>
      <c r="J165" s="36"/>
      <c r="K165" s="36"/>
      <c r="L165" s="415"/>
      <c r="M165" s="415"/>
      <c r="N165" s="415"/>
      <c r="O165" s="415"/>
      <c r="P165" s="415"/>
      <c r="Q165" s="321"/>
      <c r="R165" s="321"/>
      <c r="S165" s="321"/>
      <c r="T165" s="321"/>
      <c r="U165" s="321"/>
      <c r="V165" s="321"/>
    </row>
    <row r="166" spans="2:45" ht="15" customHeight="1" x14ac:dyDescent="0.35">
      <c r="B166" s="126"/>
      <c r="C166" s="126"/>
      <c r="D166" s="126"/>
      <c r="E166" s="126"/>
      <c r="F166" s="126"/>
      <c r="G166" s="126"/>
      <c r="H166" s="126"/>
      <c r="I166" s="126"/>
      <c r="J166" s="126"/>
      <c r="K166" s="126"/>
      <c r="L166" s="416"/>
      <c r="M166" s="416"/>
      <c r="N166" s="416"/>
      <c r="O166" s="416"/>
      <c r="P166" s="416"/>
      <c r="Q166" s="321"/>
      <c r="R166" s="321"/>
      <c r="S166" s="321"/>
      <c r="T166" s="321"/>
      <c r="U166" s="321"/>
      <c r="V166" s="321"/>
    </row>
    <row r="167" spans="2:45" ht="15" customHeight="1" x14ac:dyDescent="0.35">
      <c r="B167" s="39" t="s">
        <v>89</v>
      </c>
      <c r="C167" s="39"/>
      <c r="D167" s="39"/>
      <c r="E167" s="39"/>
      <c r="F167" s="39"/>
      <c r="G167" s="39"/>
      <c r="H167" s="39"/>
      <c r="I167" s="39"/>
      <c r="J167" s="39"/>
      <c r="K167" s="39"/>
      <c r="L167" s="328">
        <v>0.32</v>
      </c>
      <c r="M167" s="328">
        <v>0.33</v>
      </c>
      <c r="N167" s="328">
        <v>0.33</v>
      </c>
      <c r="O167" s="328">
        <v>0.32</v>
      </c>
      <c r="P167" s="328">
        <v>0.33</v>
      </c>
      <c r="Q167" s="328">
        <v>0.32</v>
      </c>
      <c r="R167" s="328">
        <v>0.33</v>
      </c>
      <c r="S167" s="328">
        <v>0.35</v>
      </c>
      <c r="T167" s="328">
        <v>0.34</v>
      </c>
      <c r="U167" s="328">
        <v>0.34</v>
      </c>
      <c r="V167" s="328">
        <v>0.33</v>
      </c>
      <c r="W167" s="328">
        <v>0.31</v>
      </c>
      <c r="X167" s="328">
        <v>0.33</v>
      </c>
      <c r="Y167" s="328" vm="78">
        <v>0.29832014970912651</v>
      </c>
      <c r="Z167" s="328" vm="417">
        <f t="shared" ref="Z167:Z173" si="126">AF167</f>
        <v>0.30475687144410402</v>
      </c>
      <c r="AA167" s="328"/>
      <c r="AC167" s="328" vm="157">
        <v>0.34963577500832971</v>
      </c>
      <c r="AD167" s="328" vm="216">
        <v>0.34242772418171369</v>
      </c>
      <c r="AE167" s="328" vm="398">
        <v>0.29811779141734329</v>
      </c>
      <c r="AF167" s="328" vm="417">
        <v>0.30475687144410402</v>
      </c>
      <c r="AG167" s="328" vm="563">
        <v>0.37066101423917663</v>
      </c>
      <c r="AH167" s="328" vm="657">
        <v>0.34540681782246646</v>
      </c>
      <c r="AI167" s="328"/>
      <c r="AJ167" s="328"/>
      <c r="AL167"/>
      <c r="AM167"/>
      <c r="AN167"/>
      <c r="AO167"/>
      <c r="AP167"/>
      <c r="AQ167"/>
      <c r="AR167"/>
      <c r="AS167"/>
    </row>
    <row r="168" spans="2:45" ht="15" customHeight="1" x14ac:dyDescent="0.35">
      <c r="B168" s="129" t="s">
        <v>212</v>
      </c>
      <c r="C168" s="129"/>
      <c r="D168" s="129"/>
      <c r="E168" s="129"/>
      <c r="F168" s="129"/>
      <c r="G168" s="129"/>
      <c r="H168" s="129"/>
      <c r="I168" s="129"/>
      <c r="J168" s="129"/>
      <c r="K168" s="129"/>
      <c r="L168" s="312">
        <v>0</v>
      </c>
      <c r="M168" s="312">
        <v>0</v>
      </c>
      <c r="N168" s="312">
        <v>0</v>
      </c>
      <c r="O168" s="312">
        <v>0.28999999999999998</v>
      </c>
      <c r="P168" s="312">
        <v>0.28999999999999998</v>
      </c>
      <c r="Q168" s="312">
        <v>0.27</v>
      </c>
      <c r="R168" s="312">
        <v>0.31</v>
      </c>
      <c r="S168" s="312">
        <v>0.28999999999999998</v>
      </c>
      <c r="T168" s="312">
        <v>0.28000000000000003</v>
      </c>
      <c r="U168" s="312">
        <v>0.28000000000000003</v>
      </c>
      <c r="V168" s="312">
        <v>0.31</v>
      </c>
      <c r="W168" s="312">
        <v>0.33</v>
      </c>
      <c r="X168" s="312">
        <v>0.31</v>
      </c>
      <c r="Y168" s="312" vm="504">
        <v>0.29604370928722701</v>
      </c>
      <c r="Z168" s="312" vm="468">
        <f t="shared" si="126"/>
        <v>0.31855248814550474</v>
      </c>
      <c r="AA168" s="312"/>
      <c r="AC168" s="312" vm="169">
        <v>0.25672128069193018</v>
      </c>
      <c r="AD168" s="312" vm="232">
        <v>0.33679153594773698</v>
      </c>
      <c r="AE168" s="312" vm="392">
        <v>0.34103210721546712</v>
      </c>
      <c r="AF168" s="312" vm="468">
        <v>0.31855248814550474</v>
      </c>
      <c r="AG168" s="312" vm="585">
        <v>0.25661250312988582</v>
      </c>
      <c r="AH168" s="312" vm="670">
        <v>0.33882689808722333</v>
      </c>
      <c r="AI168" s="312"/>
      <c r="AJ168" s="312"/>
      <c r="AL168"/>
      <c r="AM168"/>
      <c r="AN168"/>
      <c r="AO168"/>
      <c r="AP168"/>
      <c r="AQ168"/>
      <c r="AR168"/>
      <c r="AS168"/>
    </row>
    <row r="169" spans="2:45" ht="15" customHeight="1" x14ac:dyDescent="0.35">
      <c r="B169" s="129" t="s">
        <v>213</v>
      </c>
      <c r="C169" s="129"/>
      <c r="D169" s="129"/>
      <c r="E169" s="129"/>
      <c r="F169" s="129"/>
      <c r="G169" s="129"/>
      <c r="H169" s="129"/>
      <c r="I169" s="129"/>
      <c r="J169" s="129"/>
      <c r="K169" s="129"/>
      <c r="L169" s="312">
        <v>0</v>
      </c>
      <c r="M169" s="312">
        <v>0</v>
      </c>
      <c r="N169" s="312">
        <v>0</v>
      </c>
      <c r="O169" s="312">
        <v>0.37</v>
      </c>
      <c r="P169" s="312">
        <v>0.39</v>
      </c>
      <c r="Q169" s="312">
        <v>0.35</v>
      </c>
      <c r="R169" s="312">
        <v>0.38</v>
      </c>
      <c r="S169" s="312">
        <v>0.39</v>
      </c>
      <c r="T169" s="312">
        <v>0.37</v>
      </c>
      <c r="U169" s="312">
        <v>0.37</v>
      </c>
      <c r="V169" s="312">
        <v>0.35</v>
      </c>
      <c r="W169" s="312">
        <v>0.32</v>
      </c>
      <c r="X169" s="312">
        <v>0.34</v>
      </c>
      <c r="Y169" s="312" vm="505">
        <v>0.30806358063423872</v>
      </c>
      <c r="Z169" s="312" vm="469">
        <f t="shared" si="126"/>
        <v>0.3068753590733771</v>
      </c>
      <c r="AA169" s="312"/>
      <c r="AC169" s="312" vm="170">
        <v>0.34823600759234508</v>
      </c>
      <c r="AD169" s="312" vm="233">
        <v>0.33899172292305779</v>
      </c>
      <c r="AE169" s="312" vm="393">
        <v>0.30343823803161624</v>
      </c>
      <c r="AF169" s="312" vm="469">
        <v>0.3068753590733771</v>
      </c>
      <c r="AG169" s="312" vm="585">
        <v>0.36092786648976993</v>
      </c>
      <c r="AH169" s="312" vm="660">
        <v>0.34550426305659099</v>
      </c>
      <c r="AI169" s="312"/>
      <c r="AJ169" s="312"/>
      <c r="AL169"/>
      <c r="AM169"/>
      <c r="AN169"/>
      <c r="AO169"/>
      <c r="AP169"/>
      <c r="AQ169"/>
      <c r="AR169"/>
      <c r="AS169"/>
    </row>
    <row r="170" spans="2:45" ht="15" customHeight="1" x14ac:dyDescent="0.35">
      <c r="B170" s="129" t="s">
        <v>214</v>
      </c>
      <c r="C170" s="129"/>
      <c r="D170" s="129"/>
      <c r="E170" s="129"/>
      <c r="F170" s="129"/>
      <c r="G170" s="129"/>
      <c r="H170" s="129"/>
      <c r="I170" s="129"/>
      <c r="J170" s="129"/>
      <c r="K170" s="129"/>
      <c r="L170" s="312">
        <v>0</v>
      </c>
      <c r="M170" s="312">
        <v>0</v>
      </c>
      <c r="N170" s="312">
        <v>0</v>
      </c>
      <c r="O170" s="312">
        <v>0.28000000000000003</v>
      </c>
      <c r="P170" s="312">
        <v>0.28999999999999998</v>
      </c>
      <c r="Q170" s="312">
        <v>0.31</v>
      </c>
      <c r="R170" s="312">
        <v>0.31</v>
      </c>
      <c r="S170" s="312">
        <v>0.33</v>
      </c>
      <c r="T170" s="312">
        <v>0.32</v>
      </c>
      <c r="U170" s="312">
        <v>0.32</v>
      </c>
      <c r="V170" s="312">
        <v>0.31</v>
      </c>
      <c r="W170" s="312">
        <v>0.3</v>
      </c>
      <c r="X170" s="312">
        <v>0.32</v>
      </c>
      <c r="Y170" s="312" vm="93">
        <v>0.28131481898918614</v>
      </c>
      <c r="Z170" s="312" vm="470">
        <f t="shared" si="126"/>
        <v>0.29669376621810156</v>
      </c>
      <c r="AA170" s="312"/>
      <c r="AC170" s="312" vm="171">
        <v>0.37915688966342315</v>
      </c>
      <c r="AD170" s="312" vm="234">
        <v>0.34377760327710322</v>
      </c>
      <c r="AE170" s="312" vm="394">
        <v>0.27599226587716258</v>
      </c>
      <c r="AF170" s="312" vm="470">
        <v>0.29669376621810156</v>
      </c>
      <c r="AG170" s="312" vm="586">
        <v>0.4270129466729416</v>
      </c>
      <c r="AH170" s="312" vm="675">
        <v>0.35235665128716842</v>
      </c>
      <c r="AI170" s="312"/>
      <c r="AJ170" s="312"/>
      <c r="AL170"/>
      <c r="AM170"/>
      <c r="AN170"/>
      <c r="AO170"/>
      <c r="AP170"/>
      <c r="AQ170"/>
      <c r="AR170"/>
      <c r="AS170"/>
    </row>
    <row r="171" spans="2:45" ht="15" customHeight="1" x14ac:dyDescent="0.35">
      <c r="B171" s="130" t="s">
        <v>174</v>
      </c>
      <c r="C171" s="130"/>
      <c r="D171" s="130"/>
      <c r="E171" s="130"/>
      <c r="F171" s="130"/>
      <c r="G171" s="130"/>
      <c r="H171" s="130"/>
      <c r="I171" s="130"/>
      <c r="J171" s="130"/>
      <c r="K171" s="130"/>
      <c r="L171" s="312">
        <v>0.32</v>
      </c>
      <c r="M171" s="312">
        <v>0.33</v>
      </c>
      <c r="N171" s="312">
        <v>0.33</v>
      </c>
      <c r="O171" s="312">
        <v>0.32</v>
      </c>
      <c r="P171" s="312">
        <v>0.33</v>
      </c>
      <c r="Q171" s="312">
        <v>0.32</v>
      </c>
      <c r="R171" s="312">
        <v>0.33</v>
      </c>
      <c r="S171" s="312">
        <v>0.35</v>
      </c>
      <c r="T171" s="312">
        <v>0.34</v>
      </c>
      <c r="U171" s="312">
        <v>0.34</v>
      </c>
      <c r="V171" s="312">
        <v>0.33</v>
      </c>
      <c r="W171" s="312">
        <v>0.31</v>
      </c>
      <c r="X171" s="312">
        <v>0.33</v>
      </c>
      <c r="Y171" s="312" vm="506">
        <v>0.29526330755880803</v>
      </c>
      <c r="Z171" s="312" vm="471">
        <f t="shared" si="126"/>
        <v>0.30385606338637189</v>
      </c>
      <c r="AA171" s="312"/>
      <c r="AC171" s="312" vm="172">
        <v>0.34980274956480306</v>
      </c>
      <c r="AD171" s="312" vm="261">
        <v>0.34079643229987794</v>
      </c>
      <c r="AE171" s="312" vm="395">
        <v>0.29607239904052657</v>
      </c>
      <c r="AF171" s="312" vm="471">
        <v>0.30385606338637189</v>
      </c>
      <c r="AG171" s="312" vm="587">
        <v>0.37413072842677314</v>
      </c>
      <c r="AH171" s="312" vm="668">
        <v>0.34733421315357826</v>
      </c>
      <c r="AI171" s="312"/>
      <c r="AJ171" s="312"/>
      <c r="AL171"/>
      <c r="AM171"/>
      <c r="AN171"/>
      <c r="AO171"/>
      <c r="AP171"/>
      <c r="AQ171"/>
      <c r="AR171"/>
      <c r="AS171"/>
    </row>
    <row r="172" spans="2:45" ht="15" customHeight="1" x14ac:dyDescent="0.35">
      <c r="B172" s="130" t="s">
        <v>175</v>
      </c>
      <c r="C172" s="130"/>
      <c r="D172" s="130"/>
      <c r="E172" s="130"/>
      <c r="F172" s="130"/>
      <c r="G172" s="130"/>
      <c r="H172" s="130"/>
      <c r="I172" s="130"/>
      <c r="J172" s="130"/>
      <c r="K172" s="130"/>
      <c r="L172" s="312" t="s">
        <v>11</v>
      </c>
      <c r="M172" s="312" t="s">
        <v>11</v>
      </c>
      <c r="N172" s="312" t="s">
        <v>11</v>
      </c>
      <c r="O172" s="312">
        <v>0</v>
      </c>
      <c r="P172" s="312">
        <v>0.27</v>
      </c>
      <c r="Q172" s="312">
        <v>0.27</v>
      </c>
      <c r="R172" s="312">
        <v>0.28000000000000003</v>
      </c>
      <c r="S172" s="312">
        <v>0.28000000000000003</v>
      </c>
      <c r="T172" s="312">
        <v>0.27</v>
      </c>
      <c r="U172" s="312">
        <v>0.27</v>
      </c>
      <c r="V172" s="312">
        <v>0.3</v>
      </c>
      <c r="W172" s="312">
        <v>0.28000000000000003</v>
      </c>
      <c r="X172" s="312">
        <v>0.32</v>
      </c>
      <c r="Y172" s="312" vm="498">
        <v>0.26690283043616886</v>
      </c>
      <c r="Z172" s="312" vm="468">
        <f t="shared" si="126"/>
        <v>0.31855248814550474</v>
      </c>
      <c r="AA172" s="312"/>
      <c r="AC172" s="312" vm="173">
        <v>0.25672128069193018</v>
      </c>
      <c r="AD172" s="312" vm="232">
        <v>0.33679153594773698</v>
      </c>
      <c r="AE172" s="312" vm="396">
        <v>0.34103210721546712</v>
      </c>
      <c r="AF172" s="312" vm="468">
        <v>0.31855248814550474</v>
      </c>
      <c r="AG172" s="312" vm="588">
        <v>0.45222901824450851</v>
      </c>
      <c r="AH172" s="312" vm="665">
        <v>0.38423386431786244</v>
      </c>
      <c r="AI172" s="312"/>
      <c r="AJ172" s="312"/>
      <c r="AL172"/>
      <c r="AM172"/>
      <c r="AN172"/>
      <c r="AO172"/>
      <c r="AP172"/>
      <c r="AQ172"/>
      <c r="AR172"/>
      <c r="AS172"/>
    </row>
    <row r="173" spans="2:45" ht="15" customHeight="1" x14ac:dyDescent="0.35">
      <c r="B173" s="130" t="s">
        <v>176</v>
      </c>
      <c r="C173" s="130"/>
      <c r="D173" s="130"/>
      <c r="E173" s="130"/>
      <c r="F173" s="130"/>
      <c r="G173" s="130"/>
      <c r="H173" s="130"/>
      <c r="I173" s="130"/>
      <c r="J173" s="130"/>
      <c r="K173" s="130"/>
      <c r="L173" s="312" t="s">
        <v>11</v>
      </c>
      <c r="M173" s="312" t="s">
        <v>11</v>
      </c>
      <c r="N173" s="312" t="s">
        <v>11</v>
      </c>
      <c r="O173" s="312" t="s">
        <v>11</v>
      </c>
      <c r="P173" s="312" t="s">
        <v>11</v>
      </c>
      <c r="Q173" s="312" t="s">
        <v>11</v>
      </c>
      <c r="R173" s="312" t="s">
        <v>11</v>
      </c>
      <c r="S173" s="312">
        <v>0.39</v>
      </c>
      <c r="T173" s="312">
        <v>0.4</v>
      </c>
      <c r="U173" s="312">
        <v>0.42</v>
      </c>
      <c r="V173" s="312">
        <v>0.41</v>
      </c>
      <c r="W173" s="312">
        <v>0.41</v>
      </c>
      <c r="X173" s="312">
        <v>0.45</v>
      </c>
      <c r="Y173" s="312" vm="498">
        <v>0.35318107027305823</v>
      </c>
      <c r="Z173" s="312" vm="469">
        <f t="shared" si="126"/>
        <v>0.3068753590733771</v>
      </c>
      <c r="AA173" s="312"/>
      <c r="AC173" s="312" vm="174">
        <v>0.34823600759234508</v>
      </c>
      <c r="AD173" s="312" vm="233">
        <v>0.33899172292305779</v>
      </c>
      <c r="AE173" s="312" vm="397">
        <v>0.30343823803161624</v>
      </c>
      <c r="AF173" s="312" vm="469">
        <v>0.3068753590733771</v>
      </c>
      <c r="AG173" s="312" vm="589">
        <v>0.28802415554164928</v>
      </c>
      <c r="AH173" s="312" vm="707">
        <v>0.30555881927046452</v>
      </c>
      <c r="AI173" s="312"/>
      <c r="AJ173" s="312"/>
      <c r="AL173"/>
      <c r="AM173"/>
      <c r="AN173"/>
      <c r="AO173"/>
      <c r="AP173"/>
      <c r="AQ173"/>
      <c r="AR173"/>
      <c r="AS173"/>
    </row>
    <row r="174" spans="2:45" ht="15" customHeight="1" x14ac:dyDescent="0.35">
      <c r="B174" s="130"/>
      <c r="C174" s="130"/>
      <c r="D174" s="130"/>
      <c r="E174" s="130"/>
      <c r="F174" s="130"/>
      <c r="G174" s="130"/>
      <c r="H174" s="130"/>
      <c r="I174" s="130"/>
      <c r="J174" s="130"/>
      <c r="K174" s="130"/>
      <c r="L174" s="415"/>
      <c r="M174" s="415"/>
      <c r="N174" s="415"/>
      <c r="O174" s="415"/>
      <c r="P174" s="415"/>
      <c r="Q174" s="321"/>
      <c r="R174" s="321"/>
      <c r="S174" s="321"/>
      <c r="T174" s="321"/>
      <c r="U174" s="321"/>
    </row>
    <row r="175" spans="2:45" ht="15" customHeight="1" x14ac:dyDescent="0.35">
      <c r="B175" s="39" t="s">
        <v>190</v>
      </c>
      <c r="C175" s="39"/>
      <c r="D175" s="39"/>
      <c r="E175" s="39"/>
      <c r="F175" s="39"/>
      <c r="G175" s="39"/>
      <c r="H175" s="39"/>
      <c r="I175" s="39"/>
      <c r="J175" s="39"/>
      <c r="K175" s="39"/>
      <c r="L175" s="333">
        <v>7689.48</v>
      </c>
      <c r="M175" s="333">
        <v>9330.33</v>
      </c>
      <c r="N175" s="333">
        <v>9936.74</v>
      </c>
      <c r="O175" s="333">
        <v>9769.35</v>
      </c>
      <c r="P175" s="333">
        <v>10203.790000000001</v>
      </c>
      <c r="Q175" s="333">
        <v>11103.44</v>
      </c>
      <c r="R175" s="333">
        <v>12576.21</v>
      </c>
      <c r="S175" s="333">
        <v>15090.89</v>
      </c>
      <c r="T175" s="333">
        <v>15644.05</v>
      </c>
      <c r="U175" s="333">
        <v>16492.400000000001</v>
      </c>
      <c r="V175" s="333">
        <v>17420.77</v>
      </c>
      <c r="W175" s="333">
        <v>17056.53</v>
      </c>
      <c r="X175" s="333">
        <v>18361.919999999998</v>
      </c>
      <c r="Y175" s="333">
        <v>17306.070312476</v>
      </c>
      <c r="Z175" s="333">
        <f>AF175</f>
        <v>20169.673006500001</v>
      </c>
      <c r="AA175" s="333"/>
      <c r="AC175" s="333">
        <v>5397.9278583000005</v>
      </c>
      <c r="AD175" s="333">
        <v>10765.312300800002</v>
      </c>
      <c r="AE175" s="333">
        <v>14569.320450900002</v>
      </c>
      <c r="AF175" s="333">
        <v>20169.673006500001</v>
      </c>
      <c r="AG175" s="333">
        <v>6487.5306573000007</v>
      </c>
      <c r="AH175" s="333">
        <v>12729.708754000001</v>
      </c>
      <c r="AI175" s="333"/>
      <c r="AJ175" s="333"/>
      <c r="AL175" s="333">
        <f>AC175</f>
        <v>5397.9278583000005</v>
      </c>
      <c r="AM175" s="333">
        <f t="shared" ref="AM175:AO179" si="127">AD175-AC175</f>
        <v>5367.3844425000016</v>
      </c>
      <c r="AN175" s="333">
        <f t="shared" si="127"/>
        <v>3804.0081501000004</v>
      </c>
      <c r="AO175" s="333">
        <f t="shared" si="127"/>
        <v>5600.3525555999986</v>
      </c>
      <c r="AP175" s="333">
        <f t="shared" ref="AP175:AP179" si="128">AG175</f>
        <v>6487.5306573000007</v>
      </c>
      <c r="AQ175" s="333">
        <f>AH175-AG175</f>
        <v>6242.1780967000004</v>
      </c>
      <c r="AR175" s="333"/>
      <c r="AS175" s="333"/>
    </row>
    <row r="176" spans="2:45" ht="15" customHeight="1" x14ac:dyDescent="0.35">
      <c r="B176" s="129" t="s">
        <v>210</v>
      </c>
      <c r="C176" s="129"/>
      <c r="D176" s="129"/>
      <c r="E176" s="129"/>
      <c r="F176" s="129"/>
      <c r="G176" s="129"/>
      <c r="H176" s="129"/>
      <c r="I176" s="129"/>
      <c r="J176" s="129"/>
      <c r="K176" s="129"/>
      <c r="L176" s="313">
        <v>5366.73</v>
      </c>
      <c r="M176" s="313">
        <v>6715.97</v>
      </c>
      <c r="N176" s="313">
        <v>7409.08</v>
      </c>
      <c r="O176" s="313">
        <v>7794.98</v>
      </c>
      <c r="P176" s="313">
        <v>8384.32</v>
      </c>
      <c r="Q176" s="313">
        <v>9281.6200000000008</v>
      </c>
      <c r="R176" s="313">
        <v>10350.549999999999</v>
      </c>
      <c r="S176" s="313">
        <v>12164.05</v>
      </c>
      <c r="T176" s="313">
        <v>12287.61</v>
      </c>
      <c r="U176" s="313">
        <v>12987.49</v>
      </c>
      <c r="V176" s="313">
        <v>13901.87</v>
      </c>
      <c r="W176" s="313">
        <v>13507.02</v>
      </c>
      <c r="X176" s="313">
        <v>14558.51</v>
      </c>
      <c r="Y176" s="313">
        <v>13172.517658594361</v>
      </c>
      <c r="Z176" s="313">
        <f>AF176</f>
        <v>16723.645641000003</v>
      </c>
      <c r="AA176" s="313"/>
      <c r="AC176" s="313">
        <v>4278.1395228000001</v>
      </c>
      <c r="AD176" s="313">
        <v>8733.6328145000043</v>
      </c>
      <c r="AE176" s="313">
        <v>11912.854586900006</v>
      </c>
      <c r="AF176" s="313">
        <v>16723.645641000003</v>
      </c>
      <c r="AG176" s="313">
        <v>5383.1742349000006</v>
      </c>
      <c r="AH176" s="313">
        <v>10856.174102200002</v>
      </c>
      <c r="AI176" s="313"/>
      <c r="AJ176" s="313"/>
      <c r="AL176" s="313">
        <f>AC176</f>
        <v>4278.1395228000001</v>
      </c>
      <c r="AM176" s="313">
        <f t="shared" si="127"/>
        <v>4455.4932917000042</v>
      </c>
      <c r="AN176" s="313">
        <f t="shared" si="127"/>
        <v>3179.221772400002</v>
      </c>
      <c r="AO176" s="313">
        <f t="shared" si="127"/>
        <v>4810.7910540999965</v>
      </c>
      <c r="AP176" s="313">
        <f t="shared" si="128"/>
        <v>5383.1742349000006</v>
      </c>
      <c r="AQ176" s="313">
        <f>AH176-AG176</f>
        <v>5472.9998673000018</v>
      </c>
      <c r="AR176" s="313"/>
      <c r="AS176" s="313"/>
    </row>
    <row r="177" spans="2:45" ht="15" customHeight="1" x14ac:dyDescent="0.35">
      <c r="B177" s="129" t="s">
        <v>211</v>
      </c>
      <c r="C177" s="129"/>
      <c r="D177" s="129"/>
      <c r="E177" s="129"/>
      <c r="F177" s="129"/>
      <c r="G177" s="129"/>
      <c r="H177" s="129"/>
      <c r="I177" s="129"/>
      <c r="J177" s="129"/>
      <c r="K177" s="129"/>
      <c r="L177" s="313">
        <v>2322.75</v>
      </c>
      <c r="M177" s="313">
        <v>2614.36</v>
      </c>
      <c r="N177" s="313">
        <v>2527.66</v>
      </c>
      <c r="O177" s="313">
        <v>1974.37</v>
      </c>
      <c r="P177" s="313">
        <v>1760.77</v>
      </c>
      <c r="Q177" s="313">
        <v>1749.7</v>
      </c>
      <c r="R177" s="313">
        <v>2150.6799999999998</v>
      </c>
      <c r="S177" s="313">
        <v>2246.1</v>
      </c>
      <c r="T177" s="313">
        <v>2585.86</v>
      </c>
      <c r="U177" s="313">
        <v>2708.81</v>
      </c>
      <c r="V177" s="313">
        <v>2731.45</v>
      </c>
      <c r="W177" s="313">
        <v>2307.41</v>
      </c>
      <c r="X177" s="313">
        <v>2470.06</v>
      </c>
      <c r="Y177" s="313">
        <v>2255.680706139578</v>
      </c>
      <c r="Z177" s="313">
        <f>AF177</f>
        <v>1398.5249255000001</v>
      </c>
      <c r="AA177" s="313"/>
      <c r="AC177" s="313">
        <v>420.46435320000001</v>
      </c>
      <c r="AD177" s="313">
        <v>800.56970690000003</v>
      </c>
      <c r="AE177" s="313">
        <v>1041.3458840000001</v>
      </c>
      <c r="AF177" s="313">
        <v>1398.5249255000001</v>
      </c>
      <c r="AG177" s="313">
        <v>648.64521510000009</v>
      </c>
      <c r="AH177" s="313">
        <v>986.48072450000006</v>
      </c>
      <c r="AI177" s="313"/>
      <c r="AJ177" s="313"/>
      <c r="AL177" s="313">
        <f>AC177</f>
        <v>420.46435320000001</v>
      </c>
      <c r="AM177" s="313">
        <f t="shared" si="127"/>
        <v>380.10535370000002</v>
      </c>
      <c r="AN177" s="313">
        <f t="shared" si="127"/>
        <v>240.77617710000004</v>
      </c>
      <c r="AO177" s="313">
        <f t="shared" si="127"/>
        <v>357.17904150000004</v>
      </c>
      <c r="AP177" s="313">
        <f t="shared" si="128"/>
        <v>648.64521510000009</v>
      </c>
      <c r="AQ177" s="313">
        <f t="shared" ref="AQ177:AQ179" si="129">AH177-AG177</f>
        <v>337.83550939999998</v>
      </c>
      <c r="AR177" s="313"/>
      <c r="AS177" s="313"/>
    </row>
    <row r="178" spans="2:45" ht="15" customHeight="1" x14ac:dyDescent="0.35">
      <c r="B178" s="129" t="s">
        <v>175</v>
      </c>
      <c r="C178" s="129"/>
      <c r="D178" s="129"/>
      <c r="E178" s="129"/>
      <c r="F178" s="129"/>
      <c r="G178" s="129"/>
      <c r="H178" s="129"/>
      <c r="I178" s="129"/>
      <c r="J178" s="129"/>
      <c r="K178" s="129"/>
      <c r="L178" s="313" t="s">
        <v>11</v>
      </c>
      <c r="M178" s="313" t="s">
        <v>11</v>
      </c>
      <c r="N178" s="313" t="s">
        <v>11</v>
      </c>
      <c r="O178" s="313">
        <v>0</v>
      </c>
      <c r="P178" s="313">
        <v>58.69</v>
      </c>
      <c r="Q178" s="313">
        <v>72.02</v>
      </c>
      <c r="R178" s="313">
        <v>74.98</v>
      </c>
      <c r="S178" s="313">
        <v>74.709999999999994</v>
      </c>
      <c r="T178" s="313">
        <v>71.23</v>
      </c>
      <c r="U178" s="313">
        <v>69.849999999999994</v>
      </c>
      <c r="V178" s="313">
        <v>77.95</v>
      </c>
      <c r="W178" s="313">
        <v>255.36</v>
      </c>
      <c r="X178" s="313">
        <v>360.48</v>
      </c>
      <c r="Y178" s="313">
        <v>393.9619481327</v>
      </c>
      <c r="Z178" s="313">
        <f>AF178</f>
        <v>611.05101760000002</v>
      </c>
      <c r="AA178" s="313"/>
      <c r="AC178" s="313">
        <v>340.89448340000001</v>
      </c>
      <c r="AD178" s="313">
        <v>434.8349735000001</v>
      </c>
      <c r="AE178" s="313">
        <v>495.53101760000004</v>
      </c>
      <c r="AF178" s="313">
        <v>611.05101760000002</v>
      </c>
      <c r="AG178" s="313">
        <v>127.20062729999999</v>
      </c>
      <c r="AH178" s="313">
        <v>217.34462729999998</v>
      </c>
      <c r="AI178" s="313"/>
      <c r="AJ178" s="313"/>
      <c r="AL178" s="313">
        <f>AC178</f>
        <v>340.89448340000001</v>
      </c>
      <c r="AM178" s="313">
        <f t="shared" si="127"/>
        <v>93.94049010000009</v>
      </c>
      <c r="AN178" s="313">
        <f t="shared" si="127"/>
        <v>60.696044099999938</v>
      </c>
      <c r="AO178" s="313">
        <f t="shared" si="127"/>
        <v>115.51999999999998</v>
      </c>
      <c r="AP178" s="313">
        <f t="shared" si="128"/>
        <v>127.20062729999999</v>
      </c>
      <c r="AQ178" s="313">
        <f>AH178-AG178</f>
        <v>90.143999999999991</v>
      </c>
      <c r="AR178" s="313"/>
      <c r="AS178" s="313"/>
    </row>
    <row r="179" spans="2:45" ht="15" customHeight="1" x14ac:dyDescent="0.35">
      <c r="B179" s="129" t="s">
        <v>176</v>
      </c>
      <c r="C179" s="129"/>
      <c r="D179" s="129"/>
      <c r="E179" s="129"/>
      <c r="F179" s="129"/>
      <c r="G179" s="129"/>
      <c r="H179" s="129"/>
      <c r="I179" s="129"/>
      <c r="J179" s="129"/>
      <c r="K179" s="129"/>
      <c r="L179" s="313" t="s">
        <v>11</v>
      </c>
      <c r="M179" s="313" t="s">
        <v>11</v>
      </c>
      <c r="N179" s="313" t="s">
        <v>11</v>
      </c>
      <c r="O179" s="313" t="s">
        <v>11</v>
      </c>
      <c r="P179" s="313" t="s">
        <v>11</v>
      </c>
      <c r="Q179" s="313" t="s">
        <v>11</v>
      </c>
      <c r="R179" s="313">
        <v>0</v>
      </c>
      <c r="S179" s="313">
        <v>606.37</v>
      </c>
      <c r="T179" s="313">
        <v>699.79</v>
      </c>
      <c r="U179" s="313">
        <v>726.25</v>
      </c>
      <c r="V179" s="313">
        <v>709.82</v>
      </c>
      <c r="W179" s="313">
        <v>986.74</v>
      </c>
      <c r="X179" s="313">
        <v>972.87</v>
      </c>
      <c r="Y179" s="313">
        <v>1483.9100007772099</v>
      </c>
      <c r="Z179" s="313">
        <f>AF179</f>
        <v>1436.4514224</v>
      </c>
      <c r="AA179" s="313"/>
      <c r="AC179" s="313">
        <v>358.4294989</v>
      </c>
      <c r="AD179" s="313">
        <v>796.27480590000005</v>
      </c>
      <c r="AE179" s="313">
        <v>1119.5889623999999</v>
      </c>
      <c r="AF179" s="313">
        <v>1436.4514224</v>
      </c>
      <c r="AG179" s="313">
        <v>328.51058</v>
      </c>
      <c r="AH179" s="313">
        <v>669.7093000000001</v>
      </c>
      <c r="AI179" s="313"/>
      <c r="AJ179" s="313"/>
      <c r="AL179" s="313">
        <f>AC179</f>
        <v>358.4294989</v>
      </c>
      <c r="AM179" s="313">
        <f t="shared" si="127"/>
        <v>437.84530700000005</v>
      </c>
      <c r="AN179" s="313">
        <f t="shared" si="127"/>
        <v>323.31415649999985</v>
      </c>
      <c r="AO179" s="313">
        <f t="shared" si="127"/>
        <v>316.86246000000006</v>
      </c>
      <c r="AP179" s="313">
        <f t="shared" si="128"/>
        <v>328.51058</v>
      </c>
      <c r="AQ179" s="313">
        <f t="shared" si="129"/>
        <v>341.19872000000009</v>
      </c>
      <c r="AR179" s="313"/>
      <c r="AS179" s="313"/>
    </row>
    <row r="180" spans="2:45" ht="15" customHeight="1" x14ac:dyDescent="0.35">
      <c r="B180" s="129"/>
      <c r="C180" s="129"/>
      <c r="D180" s="129"/>
      <c r="E180" s="129"/>
      <c r="F180" s="129"/>
      <c r="G180" s="129"/>
      <c r="H180" s="129"/>
      <c r="I180" s="129"/>
      <c r="J180" s="129"/>
      <c r="K180" s="129"/>
      <c r="L180" s="417"/>
      <c r="M180" s="417"/>
      <c r="N180" s="417"/>
      <c r="O180" s="417"/>
      <c r="P180" s="417"/>
      <c r="Q180" s="322"/>
      <c r="R180" s="322"/>
      <c r="S180" s="322"/>
      <c r="T180" s="322"/>
      <c r="U180" s="322"/>
    </row>
    <row r="181" spans="2:45" ht="15" customHeight="1" x14ac:dyDescent="0.35">
      <c r="B181" s="39" t="s">
        <v>215</v>
      </c>
      <c r="C181" s="39"/>
      <c r="D181" s="39"/>
      <c r="E181" s="39"/>
      <c r="F181" s="39"/>
      <c r="G181" s="39"/>
      <c r="H181" s="39"/>
      <c r="I181" s="39"/>
      <c r="J181" s="39"/>
      <c r="K181" s="39"/>
      <c r="L181" s="330">
        <v>47.67</v>
      </c>
      <c r="M181" s="330">
        <v>45.7</v>
      </c>
      <c r="N181" s="330">
        <v>47.13</v>
      </c>
      <c r="O181" s="330">
        <v>48.41</v>
      </c>
      <c r="P181" s="330">
        <v>50.83</v>
      </c>
      <c r="Q181" s="330">
        <v>51.02</v>
      </c>
      <c r="R181" s="330">
        <v>46.44</v>
      </c>
      <c r="S181" s="330">
        <v>46.43</v>
      </c>
      <c r="T181" s="330">
        <v>45.3</v>
      </c>
      <c r="U181" s="330">
        <v>45.27</v>
      </c>
      <c r="V181" s="330">
        <v>43.96</v>
      </c>
      <c r="W181" s="330">
        <v>43.91</v>
      </c>
      <c r="X181" s="330">
        <v>42.59</v>
      </c>
      <c r="Y181" s="330">
        <v>45.62</v>
      </c>
      <c r="Z181" s="330" vm="429">
        <f>AF181</f>
        <v>45.442865496147384</v>
      </c>
      <c r="AA181" s="330"/>
      <c r="AC181" s="330">
        <v>44.72</v>
      </c>
      <c r="AD181" s="330">
        <v>47.32</v>
      </c>
      <c r="AE181" s="330">
        <v>46.699572866871492</v>
      </c>
      <c r="AF181" s="330" vm="429">
        <v>45.442865496147384</v>
      </c>
      <c r="AG181" s="330" vm="580">
        <v>48.757295649985366</v>
      </c>
      <c r="AH181" s="330" vm="664">
        <v>48.637851663118795</v>
      </c>
      <c r="AI181" s="330"/>
      <c r="AJ181" s="330"/>
      <c r="AL181"/>
      <c r="AM181"/>
      <c r="AN181"/>
      <c r="AO181"/>
      <c r="AP181" s="330"/>
      <c r="AQ181" s="330"/>
      <c r="AR181" s="330"/>
      <c r="AS181" s="330"/>
    </row>
    <row r="182" spans="2:45" ht="15" customHeight="1" x14ac:dyDescent="0.35">
      <c r="B182" s="129" t="s">
        <v>174</v>
      </c>
      <c r="C182" s="129"/>
      <c r="D182" s="129"/>
      <c r="E182" s="129"/>
      <c r="F182" s="129"/>
      <c r="G182" s="129"/>
      <c r="H182" s="129"/>
      <c r="I182" s="129"/>
      <c r="J182" s="129"/>
      <c r="K182" s="129"/>
      <c r="L182" s="331">
        <v>47.67</v>
      </c>
      <c r="M182" s="331">
        <v>45.7</v>
      </c>
      <c r="N182" s="331">
        <v>47.13</v>
      </c>
      <c r="O182" s="331">
        <v>48.41</v>
      </c>
      <c r="P182" s="331">
        <v>50.36</v>
      </c>
      <c r="Q182" s="331">
        <v>50.62</v>
      </c>
      <c r="R182" s="331">
        <v>46.06</v>
      </c>
      <c r="S182" s="331">
        <v>45.54</v>
      </c>
      <c r="T182" s="331">
        <v>44.07</v>
      </c>
      <c r="U182" s="331">
        <v>44.05</v>
      </c>
      <c r="V182" s="331">
        <v>42.67</v>
      </c>
      <c r="W182" s="331">
        <v>42.26</v>
      </c>
      <c r="X182" s="331">
        <v>41.06</v>
      </c>
      <c r="Y182" s="331">
        <v>44.74</v>
      </c>
      <c r="Z182" s="331" vm="432">
        <f>AF182</f>
        <v>44.417445105016967</v>
      </c>
      <c r="AA182" s="331"/>
      <c r="AC182" s="331">
        <v>43.39</v>
      </c>
      <c r="AD182" s="331">
        <v>46.06</v>
      </c>
      <c r="AE182" s="331">
        <v>45.918228237356168</v>
      </c>
      <c r="AF182" s="331" vm="432">
        <v>44.417445105016967</v>
      </c>
      <c r="AG182" s="331" vm="534">
        <v>48.154879004160676</v>
      </c>
      <c r="AH182" s="331" vm="661">
        <v>47.932049808170724</v>
      </c>
      <c r="AI182" s="331"/>
      <c r="AJ182" s="331"/>
      <c r="AL182"/>
      <c r="AM182"/>
      <c r="AN182"/>
      <c r="AO182"/>
      <c r="AP182" s="331"/>
      <c r="AQ182" s="331"/>
      <c r="AR182" s="331"/>
      <c r="AS182" s="331"/>
    </row>
    <row r="183" spans="2:45" ht="15" customHeight="1" x14ac:dyDescent="0.35">
      <c r="B183" s="129" t="s">
        <v>175</v>
      </c>
      <c r="C183" s="129"/>
      <c r="D183" s="129"/>
      <c r="E183" s="129"/>
      <c r="F183" s="129"/>
      <c r="G183" s="129"/>
      <c r="H183" s="129"/>
      <c r="I183" s="129"/>
      <c r="J183" s="129"/>
      <c r="K183" s="129"/>
      <c r="L183" s="331">
        <v>0</v>
      </c>
      <c r="M183" s="331">
        <v>0</v>
      </c>
      <c r="N183" s="331">
        <v>0</v>
      </c>
      <c r="O183" s="331">
        <v>0</v>
      </c>
      <c r="P183" s="331">
        <v>131.97</v>
      </c>
      <c r="Q183" s="331">
        <v>112.85</v>
      </c>
      <c r="R183" s="331">
        <v>109.44</v>
      </c>
      <c r="S183" s="331">
        <v>112.05</v>
      </c>
      <c r="T183" s="331">
        <v>112.83</v>
      </c>
      <c r="U183" s="331">
        <v>110.71</v>
      </c>
      <c r="V183" s="331">
        <v>110.31</v>
      </c>
      <c r="W183" s="331">
        <v>67.77</v>
      </c>
      <c r="X183" s="331">
        <v>67.290000000000006</v>
      </c>
      <c r="Y183" s="331">
        <v>61.43</v>
      </c>
      <c r="Z183" s="331" vm="429">
        <f>AF183</f>
        <v>53.825248836939345</v>
      </c>
      <c r="AA183" s="331"/>
      <c r="AC183" s="331">
        <v>45.37</v>
      </c>
      <c r="AD183" s="331">
        <v>49.68</v>
      </c>
      <c r="AE183" s="331">
        <v>51.422886589599919</v>
      </c>
      <c r="AF183" s="331" vm="429">
        <v>53.825248836939345</v>
      </c>
      <c r="AG183" s="331" vm="590">
        <v>63.139719804094085</v>
      </c>
      <c r="AH183" s="331" vm="695">
        <v>64.878087130884424</v>
      </c>
      <c r="AI183" s="331"/>
      <c r="AJ183" s="331"/>
      <c r="AL183"/>
      <c r="AM183"/>
      <c r="AN183"/>
      <c r="AO183"/>
      <c r="AP183" s="331"/>
      <c r="AQ183" s="331"/>
      <c r="AR183" s="331"/>
      <c r="AS183" s="331"/>
    </row>
    <row r="184" spans="2:45" ht="15" customHeight="1" x14ac:dyDescent="0.35">
      <c r="B184" s="129" t="s">
        <v>176</v>
      </c>
      <c r="C184" s="129"/>
      <c r="D184" s="129"/>
      <c r="E184" s="129"/>
      <c r="F184" s="129"/>
      <c r="G184" s="129"/>
      <c r="H184" s="129"/>
      <c r="I184" s="129"/>
      <c r="J184" s="129"/>
      <c r="K184" s="129"/>
      <c r="L184" s="331" t="s">
        <v>11</v>
      </c>
      <c r="M184" s="331" t="s">
        <v>11</v>
      </c>
      <c r="N184" s="331" t="s">
        <v>11</v>
      </c>
      <c r="O184" s="331" t="s">
        <v>11</v>
      </c>
      <c r="P184" s="331" t="s">
        <v>11</v>
      </c>
      <c r="Q184" s="331" t="s">
        <v>11</v>
      </c>
      <c r="R184" s="331" t="s">
        <v>11</v>
      </c>
      <c r="S184" s="331">
        <v>59.52</v>
      </c>
      <c r="T184" s="331">
        <v>64.44</v>
      </c>
      <c r="U184" s="331">
        <v>65.400000000000006</v>
      </c>
      <c r="V184" s="331">
        <v>66.930000000000007</v>
      </c>
      <c r="W184" s="331">
        <v>64.08</v>
      </c>
      <c r="X184" s="331">
        <v>60.23</v>
      </c>
      <c r="Y184" s="331">
        <v>50.57</v>
      </c>
      <c r="Z184" s="331" vm="472">
        <f>AF184</f>
        <v>54.813721447292707</v>
      </c>
      <c r="AA184" s="331"/>
      <c r="AC184" s="331">
        <v>45.77</v>
      </c>
      <c r="AD184" s="331">
        <v>53.07</v>
      </c>
      <c r="AE184" s="331">
        <v>53.649575746012609</v>
      </c>
      <c r="AF184" s="331" vm="472">
        <v>54.813721447292707</v>
      </c>
      <c r="AG184" s="331" vm="591">
        <v>54.249402074051915</v>
      </c>
      <c r="AH184" s="331" vm="683">
        <v>55.848203705697387</v>
      </c>
      <c r="AI184" s="331"/>
      <c r="AJ184" s="331"/>
      <c r="AL184"/>
      <c r="AM184"/>
      <c r="AN184"/>
      <c r="AO184"/>
      <c r="AP184" s="331"/>
      <c r="AQ184" s="331"/>
      <c r="AR184" s="331"/>
      <c r="AS184" s="331"/>
    </row>
    <row r="185" spans="2:45" ht="15" customHeight="1" x14ac:dyDescent="0.35">
      <c r="Q185" s="334"/>
      <c r="R185" s="334"/>
      <c r="S185" s="334"/>
      <c r="T185" s="334"/>
      <c r="U185" s="334"/>
    </row>
    <row r="186" spans="2:45" ht="30" customHeight="1" x14ac:dyDescent="0.35">
      <c r="B186" s="179" t="s">
        <v>164</v>
      </c>
      <c r="C186" s="179"/>
      <c r="D186" s="179"/>
      <c r="E186" s="179"/>
      <c r="F186" s="179"/>
      <c r="G186" s="179"/>
      <c r="H186" s="179"/>
      <c r="I186" s="179"/>
      <c r="J186" s="179"/>
      <c r="K186" s="179"/>
      <c r="L186" s="231"/>
      <c r="M186" s="231"/>
      <c r="N186" s="231"/>
      <c r="O186" s="231"/>
      <c r="P186" s="231"/>
      <c r="Q186" s="231"/>
      <c r="R186" s="231"/>
      <c r="S186" s="231"/>
      <c r="T186" s="231"/>
      <c r="U186" s="232"/>
      <c r="V186" s="232"/>
    </row>
    <row r="187" spans="2:45" ht="15" customHeight="1" x14ac:dyDescent="0.35">
      <c r="B187" s="167" t="s">
        <v>163</v>
      </c>
      <c r="C187" s="167"/>
      <c r="D187" s="167"/>
      <c r="E187" s="167"/>
      <c r="F187" s="167"/>
      <c r="G187" s="167"/>
      <c r="H187" s="167"/>
      <c r="I187" s="167"/>
      <c r="J187" s="167"/>
      <c r="K187" s="167"/>
      <c r="L187" s="235">
        <v>2010</v>
      </c>
      <c r="M187" s="235">
        <v>2011</v>
      </c>
      <c r="N187" s="235">
        <v>2012</v>
      </c>
      <c r="O187" s="235">
        <v>2013</v>
      </c>
      <c r="P187" s="235">
        <v>2014</v>
      </c>
      <c r="Q187" s="235">
        <v>2015</v>
      </c>
      <c r="R187" s="235">
        <v>2016</v>
      </c>
      <c r="S187" s="235">
        <v>2017</v>
      </c>
      <c r="T187" s="235">
        <v>2018</v>
      </c>
      <c r="U187" s="235">
        <v>2019</v>
      </c>
      <c r="V187" s="235">
        <v>2020</v>
      </c>
      <c r="W187" s="235">
        <v>2021</v>
      </c>
      <c r="X187" s="235">
        <v>2022</v>
      </c>
      <c r="Y187" s="235">
        <v>2023</v>
      </c>
      <c r="Z187" s="236">
        <v>2024</v>
      </c>
      <c r="AA187" s="237">
        <v>2025</v>
      </c>
      <c r="AC187" s="238" t="s">
        <v>3</v>
      </c>
      <c r="AD187" s="238" t="s">
        <v>4</v>
      </c>
      <c r="AE187" s="238" t="s">
        <v>5</v>
      </c>
      <c r="AF187" s="238">
        <v>2024</v>
      </c>
      <c r="AG187" s="239" t="s">
        <v>282</v>
      </c>
      <c r="AH187" s="239" t="s">
        <v>283</v>
      </c>
      <c r="AI187" s="239" t="s">
        <v>284</v>
      </c>
      <c r="AJ187" s="239">
        <v>2025</v>
      </c>
      <c r="AL187" s="238" t="s">
        <v>3</v>
      </c>
      <c r="AM187" s="238" t="s">
        <v>17</v>
      </c>
      <c r="AN187" s="238" t="s">
        <v>18</v>
      </c>
      <c r="AO187" s="238" t="s">
        <v>19</v>
      </c>
      <c r="AP187" s="239" t="s">
        <v>282</v>
      </c>
      <c r="AQ187" s="239" t="s">
        <v>285</v>
      </c>
      <c r="AR187" s="239" t="s">
        <v>286</v>
      </c>
      <c r="AS187" s="239" t="s">
        <v>287</v>
      </c>
    </row>
    <row r="188" spans="2:45" ht="15" customHeight="1" x14ac:dyDescent="0.35">
      <c r="B188" s="40" t="s">
        <v>20</v>
      </c>
      <c r="C188" s="40"/>
      <c r="D188" s="40"/>
      <c r="E188" s="40"/>
      <c r="F188" s="40"/>
      <c r="G188" s="40"/>
      <c r="H188" s="40"/>
      <c r="I188" s="40"/>
      <c r="J188" s="40"/>
      <c r="K188" s="40"/>
      <c r="L188" s="308">
        <v>562.23</v>
      </c>
      <c r="M188" s="308">
        <v>634.86</v>
      </c>
      <c r="N188" s="308">
        <v>777.54</v>
      </c>
      <c r="O188" s="308">
        <v>819.91</v>
      </c>
      <c r="P188" s="308">
        <v>746.93</v>
      </c>
      <c r="Q188" s="308">
        <v>831.59</v>
      </c>
      <c r="R188" s="308">
        <v>913.01</v>
      </c>
      <c r="S188" s="308">
        <v>943.22</v>
      </c>
      <c r="T188" s="308">
        <v>890.82</v>
      </c>
      <c r="U188" s="308">
        <v>924.83</v>
      </c>
      <c r="V188" s="308">
        <v>824.24</v>
      </c>
      <c r="W188" s="308">
        <v>926.24</v>
      </c>
      <c r="X188" s="308">
        <v>1279.29</v>
      </c>
      <c r="Y188" s="308">
        <v>1069.3743226840911</v>
      </c>
      <c r="Z188" s="308">
        <f>AF188</f>
        <v>1003.0144103831009</v>
      </c>
      <c r="AA188" s="308"/>
      <c r="AC188" s="308">
        <v>319.92777722619991</v>
      </c>
      <c r="AD188" s="308">
        <v>541.00921564359976</v>
      </c>
      <c r="AE188" s="308">
        <v>758.81545292160001</v>
      </c>
      <c r="AF188" s="308">
        <v>1003.0144103831009</v>
      </c>
      <c r="AG188" s="308">
        <v>278.7971860182999</v>
      </c>
      <c r="AH188" s="308">
        <v>503.35117715759969</v>
      </c>
      <c r="AI188" s="308"/>
      <c r="AJ188" s="308"/>
      <c r="AL188" s="308">
        <f t="shared" ref="AL188:AL201" si="130">AC188</f>
        <v>319.92777722619991</v>
      </c>
      <c r="AM188" s="308">
        <f t="shared" ref="AM188:AM209" si="131">AD188-AC188</f>
        <v>221.08143841739985</v>
      </c>
      <c r="AN188" s="308">
        <f t="shared" ref="AN188:AN209" si="132">AE188-AD188</f>
        <v>217.80623727800025</v>
      </c>
      <c r="AO188" s="308">
        <f t="shared" ref="AO188:AO209" si="133">AF188-AE188</f>
        <v>244.19895746150087</v>
      </c>
      <c r="AP188" s="308">
        <f t="shared" ref="AP188:AP201" si="134">AG188</f>
        <v>278.7971860182999</v>
      </c>
      <c r="AQ188" s="308">
        <f>AH188-AG188</f>
        <v>224.5539911392998</v>
      </c>
      <c r="AR188" s="308"/>
      <c r="AS188" s="308"/>
    </row>
    <row r="189" spans="2:45" ht="15" customHeight="1" outlineLevel="1" x14ac:dyDescent="0.35">
      <c r="B189" s="148" t="s">
        <v>75</v>
      </c>
      <c r="C189" s="148"/>
      <c r="D189" s="148"/>
      <c r="E189" s="148"/>
      <c r="F189" s="148"/>
      <c r="G189" s="148"/>
      <c r="H189" s="148"/>
      <c r="I189" s="148"/>
      <c r="J189" s="148"/>
      <c r="K189" s="148"/>
      <c r="L189" s="317">
        <v>342.86581545999996</v>
      </c>
      <c r="M189" s="317">
        <v>370.25521743999997</v>
      </c>
      <c r="N189" s="317">
        <v>445.01903479000003</v>
      </c>
      <c r="O189" s="317">
        <v>465.68517137000003</v>
      </c>
      <c r="P189" s="317">
        <v>345.49299132381179</v>
      </c>
      <c r="Q189" s="317">
        <v>366.97807925000001</v>
      </c>
      <c r="R189" s="317">
        <v>348.60712365999996</v>
      </c>
      <c r="S189" s="317">
        <v>415.77604656999995</v>
      </c>
      <c r="T189" s="317">
        <v>371.51157375000003</v>
      </c>
      <c r="U189" s="317">
        <v>376.19195355000005</v>
      </c>
      <c r="V189" s="317">
        <v>345.84492709389997</v>
      </c>
      <c r="W189" s="317">
        <v>465.74</v>
      </c>
      <c r="X189" s="317">
        <v>514.89</v>
      </c>
      <c r="Y189" s="317">
        <v>411.79318231340056</v>
      </c>
      <c r="Z189" s="317">
        <f>AF189</f>
        <v>362.16105781000005</v>
      </c>
      <c r="AA189" s="317"/>
      <c r="AC189" s="317">
        <v>104.83883838000001</v>
      </c>
      <c r="AD189" s="317">
        <v>195.70693768000004</v>
      </c>
      <c r="AE189" s="317">
        <v>283.15242460000007</v>
      </c>
      <c r="AF189" s="317">
        <v>362.16105781000005</v>
      </c>
      <c r="AG189" s="317">
        <v>100.93728515999997</v>
      </c>
      <c r="AH189" s="317">
        <v>177.99850623999998</v>
      </c>
      <c r="AI189" s="317"/>
      <c r="AJ189" s="317"/>
      <c r="AL189" s="317">
        <f t="shared" si="130"/>
        <v>104.83883838000001</v>
      </c>
      <c r="AM189" s="317">
        <f t="shared" si="131"/>
        <v>90.868099300000026</v>
      </c>
      <c r="AN189" s="317">
        <f t="shared" si="132"/>
        <v>87.445486920000036</v>
      </c>
      <c r="AO189" s="317">
        <f t="shared" si="133"/>
        <v>79.008633209999971</v>
      </c>
      <c r="AP189" s="317">
        <f t="shared" si="134"/>
        <v>100.93728515999997</v>
      </c>
      <c r="AQ189" s="317">
        <f t="shared" ref="AQ189:AQ209" si="135">AH189-AG189</f>
        <v>77.06122108000001</v>
      </c>
      <c r="AR189" s="317"/>
      <c r="AS189" s="317"/>
    </row>
    <row r="190" spans="2:45" ht="15" customHeight="1" outlineLevel="1" x14ac:dyDescent="0.35">
      <c r="B190" s="148" t="s">
        <v>70</v>
      </c>
      <c r="C190" s="148"/>
      <c r="D190" s="148"/>
      <c r="E190" s="148"/>
      <c r="F190" s="148"/>
      <c r="G190" s="148"/>
      <c r="H190" s="148"/>
      <c r="I190" s="148"/>
      <c r="J190" s="148"/>
      <c r="K190" s="148"/>
      <c r="L190" s="317">
        <v>140.25</v>
      </c>
      <c r="M190" s="317">
        <v>138.58000000000001</v>
      </c>
      <c r="N190" s="317">
        <v>149.33000000000001</v>
      </c>
      <c r="O190" s="317">
        <v>160.49</v>
      </c>
      <c r="P190" s="317">
        <v>165.71</v>
      </c>
      <c r="Q190" s="317">
        <v>190.17</v>
      </c>
      <c r="R190" s="317">
        <v>267.72000000000003</v>
      </c>
      <c r="S190" s="317">
        <v>260.79000000000002</v>
      </c>
      <c r="T190" s="317">
        <v>271.64</v>
      </c>
      <c r="U190" s="317">
        <v>283.83</v>
      </c>
      <c r="V190" s="317">
        <v>229.36</v>
      </c>
      <c r="W190" s="317">
        <v>259.83</v>
      </c>
      <c r="X190" s="317">
        <v>259.45999999999998</v>
      </c>
      <c r="Y190" s="317">
        <v>269.5925760001</v>
      </c>
      <c r="Z190" s="317">
        <f>AF190</f>
        <v>265.55587643999991</v>
      </c>
      <c r="AA190" s="317"/>
      <c r="AC190" s="317">
        <v>81.556510799999998</v>
      </c>
      <c r="AD190" s="317">
        <v>138.54908786000004</v>
      </c>
      <c r="AE190" s="317">
        <v>196.37223277000001</v>
      </c>
      <c r="AF190" s="317">
        <v>265.55587643999991</v>
      </c>
      <c r="AG190" s="317">
        <v>69.393458320000008</v>
      </c>
      <c r="AH190" s="317">
        <v>120.91166221999998</v>
      </c>
      <c r="AI190" s="317"/>
      <c r="AJ190" s="317"/>
      <c r="AL190" s="317">
        <f t="shared" si="130"/>
        <v>81.556510799999998</v>
      </c>
      <c r="AM190" s="317">
        <f t="shared" si="131"/>
        <v>56.992577060000045</v>
      </c>
      <c r="AN190" s="317">
        <f t="shared" si="132"/>
        <v>57.823144909999968</v>
      </c>
      <c r="AO190" s="317">
        <f t="shared" si="133"/>
        <v>69.183643669999896</v>
      </c>
      <c r="AP190" s="317">
        <f t="shared" si="134"/>
        <v>69.393458320000008</v>
      </c>
      <c r="AQ190" s="317">
        <f t="shared" si="135"/>
        <v>51.518203899999975</v>
      </c>
      <c r="AR190" s="317"/>
      <c r="AS190" s="317"/>
    </row>
    <row r="191" spans="2:45" ht="15" customHeight="1" outlineLevel="1" x14ac:dyDescent="0.35">
      <c r="B191" s="148" t="s">
        <v>173</v>
      </c>
      <c r="C191" s="148"/>
      <c r="D191" s="148"/>
      <c r="E191" s="148"/>
      <c r="F191" s="148"/>
      <c r="G191" s="148"/>
      <c r="H191" s="148"/>
      <c r="I191" s="148"/>
      <c r="J191" s="148"/>
      <c r="K191" s="148"/>
      <c r="L191" s="317">
        <v>78.459999999999994</v>
      </c>
      <c r="M191" s="317">
        <v>126.21</v>
      </c>
      <c r="N191" s="317">
        <v>182.99</v>
      </c>
      <c r="O191" s="317">
        <v>217.42</v>
      </c>
      <c r="P191" s="317">
        <v>233.76</v>
      </c>
      <c r="Q191" s="317">
        <v>272.02</v>
      </c>
      <c r="R191" s="317">
        <v>268.05</v>
      </c>
      <c r="S191" s="317">
        <v>288.76</v>
      </c>
      <c r="T191" s="317">
        <v>245.61</v>
      </c>
      <c r="U191" s="317">
        <v>266.93</v>
      </c>
      <c r="V191" s="317">
        <v>234.62997676462169</v>
      </c>
      <c r="W191" s="317">
        <v>403.21924547899999</v>
      </c>
      <c r="X191" s="317">
        <v>489.4</v>
      </c>
      <c r="Y191" s="317">
        <v>419.56536212749995</v>
      </c>
      <c r="Z191" s="317">
        <f>AF191</f>
        <v>432.24434508310054</v>
      </c>
      <c r="AA191" s="317"/>
      <c r="AC191" s="317">
        <v>130.71760998619999</v>
      </c>
      <c r="AD191" s="317">
        <v>201.37158636360002</v>
      </c>
      <c r="AE191" s="317">
        <v>322.10767062159994</v>
      </c>
      <c r="AF191" s="317">
        <v>432.24434508310054</v>
      </c>
      <c r="AG191" s="317">
        <v>122.11125130829986</v>
      </c>
      <c r="AH191" s="317">
        <v>207.50317790759982</v>
      </c>
      <c r="AI191" s="317"/>
      <c r="AJ191" s="317"/>
      <c r="AL191" s="317">
        <f t="shared" si="130"/>
        <v>130.71760998619999</v>
      </c>
      <c r="AM191" s="317">
        <f t="shared" si="131"/>
        <v>70.653976377400028</v>
      </c>
      <c r="AN191" s="317">
        <f t="shared" si="132"/>
        <v>120.73608425799992</v>
      </c>
      <c r="AO191" s="317">
        <f t="shared" si="133"/>
        <v>110.1366744615006</v>
      </c>
      <c r="AP191" s="317">
        <f t="shared" si="134"/>
        <v>122.11125130829986</v>
      </c>
      <c r="AQ191" s="317">
        <f t="shared" si="135"/>
        <v>85.391926599299964</v>
      </c>
      <c r="AR191" s="317"/>
      <c r="AS191" s="317"/>
    </row>
    <row r="192" spans="2:45" ht="15" customHeight="1" x14ac:dyDescent="0.35">
      <c r="B192" s="131" t="s">
        <v>199</v>
      </c>
      <c r="C192" s="131"/>
      <c r="D192" s="131"/>
      <c r="E192" s="131"/>
      <c r="F192" s="131"/>
      <c r="G192" s="131"/>
      <c r="H192" s="131"/>
      <c r="I192" s="131"/>
      <c r="J192" s="131"/>
      <c r="K192" s="131"/>
      <c r="L192" s="318">
        <v>26.88</v>
      </c>
      <c r="M192" s="318">
        <v>62.56</v>
      </c>
      <c r="N192" s="318">
        <v>46.54</v>
      </c>
      <c r="O192" s="318">
        <v>11.66</v>
      </c>
      <c r="P192" s="318">
        <v>26.55</v>
      </c>
      <c r="Q192" s="318">
        <v>140.19</v>
      </c>
      <c r="R192" s="318">
        <v>34.619999999999997</v>
      </c>
      <c r="S192" s="318">
        <v>65.86</v>
      </c>
      <c r="T192" s="318">
        <v>29.6</v>
      </c>
      <c r="U192" s="318">
        <v>246.43</v>
      </c>
      <c r="V192" s="318">
        <v>286.79000000000002</v>
      </c>
      <c r="W192" s="318">
        <v>350.07</v>
      </c>
      <c r="X192" s="318">
        <v>308.31</v>
      </c>
      <c r="Y192" s="318">
        <v>458.91330626399986</v>
      </c>
      <c r="Z192" s="318">
        <f>AF192</f>
        <v>149.6220696447001</v>
      </c>
      <c r="AA192" s="318"/>
      <c r="AB192" s="259"/>
      <c r="AC192" s="318">
        <v>9.4047215775000073</v>
      </c>
      <c r="AD192" s="318">
        <v>137.24699514379998</v>
      </c>
      <c r="AE192" s="318">
        <v>148.71492922739998</v>
      </c>
      <c r="AF192" s="318">
        <v>149.6220696447001</v>
      </c>
      <c r="AG192" s="318">
        <v>5.6853911646999933</v>
      </c>
      <c r="AH192" s="318">
        <v>26.948660039399993</v>
      </c>
      <c r="AI192" s="318"/>
      <c r="AJ192" s="318"/>
      <c r="AL192" s="318">
        <f t="shared" si="130"/>
        <v>9.4047215775000073</v>
      </c>
      <c r="AM192" s="318">
        <f t="shared" si="131"/>
        <v>127.84227356629997</v>
      </c>
      <c r="AN192" s="318">
        <f t="shared" si="132"/>
        <v>11.467934083599999</v>
      </c>
      <c r="AO192" s="318">
        <f t="shared" si="133"/>
        <v>0.90714041730012696</v>
      </c>
      <c r="AP192" s="318">
        <f t="shared" si="134"/>
        <v>5.6853911646999933</v>
      </c>
      <c r="AQ192" s="318">
        <f t="shared" si="135"/>
        <v>21.2632688747</v>
      </c>
      <c r="AR192" s="318"/>
      <c r="AS192" s="318"/>
    </row>
    <row r="193" spans="2:45" ht="15" customHeight="1" x14ac:dyDescent="0.35">
      <c r="B193" s="131" t="s">
        <v>200</v>
      </c>
      <c r="C193" s="131"/>
      <c r="D193" s="131"/>
      <c r="E193" s="131"/>
      <c r="F193" s="131"/>
      <c r="G193" s="131"/>
      <c r="H193" s="131"/>
      <c r="I193" s="131"/>
      <c r="J193" s="131"/>
      <c r="K193" s="131"/>
      <c r="L193" s="318">
        <v>127.45</v>
      </c>
      <c r="M193" s="318">
        <v>158.13999999999999</v>
      </c>
      <c r="N193" s="318">
        <v>190.64</v>
      </c>
      <c r="O193" s="318">
        <v>241.31</v>
      </c>
      <c r="P193" s="318">
        <v>229.01</v>
      </c>
      <c r="Q193" s="318">
        <v>281.63</v>
      </c>
      <c r="R193" s="318">
        <v>281.14999999999998</v>
      </c>
      <c r="S193" s="318">
        <v>280.48</v>
      </c>
      <c r="T193" s="318">
        <v>267.63</v>
      </c>
      <c r="U193" s="318">
        <v>257.69</v>
      </c>
      <c r="V193" s="318">
        <v>258.74</v>
      </c>
      <c r="W193" s="318">
        <v>335.35</v>
      </c>
      <c r="X193" s="318">
        <v>388.61</v>
      </c>
      <c r="Y193" s="318">
        <v>437.1737235242997</v>
      </c>
      <c r="Z193" s="318">
        <f>(AF193)</f>
        <v>409.4942460300004</v>
      </c>
      <c r="AA193" s="318"/>
      <c r="AB193" s="318"/>
      <c r="AC193" s="318">
        <v>101.29638107099996</v>
      </c>
      <c r="AD193" s="318">
        <v>201.62321678789974</v>
      </c>
      <c r="AE193" s="318">
        <v>296.84454854639989</v>
      </c>
      <c r="AF193" s="318">
        <v>409.4942460300004</v>
      </c>
      <c r="AG193" s="318">
        <v>115.47443846499991</v>
      </c>
      <c r="AH193" s="318">
        <v>218.79755194439994</v>
      </c>
      <c r="AI193" s="318"/>
      <c r="AJ193" s="318"/>
      <c r="AL193" s="318">
        <f t="shared" si="130"/>
        <v>101.29638107099996</v>
      </c>
      <c r="AM193" s="318">
        <f t="shared" si="131"/>
        <v>100.32683571689978</v>
      </c>
      <c r="AN193" s="318">
        <f t="shared" si="132"/>
        <v>95.221331758500156</v>
      </c>
      <c r="AO193" s="318">
        <f t="shared" si="133"/>
        <v>112.64969748360051</v>
      </c>
      <c r="AP193" s="318">
        <f t="shared" si="134"/>
        <v>115.47443846499991</v>
      </c>
      <c r="AQ193" s="318">
        <f t="shared" si="135"/>
        <v>103.32311347940004</v>
      </c>
      <c r="AR193" s="318"/>
      <c r="AS193" s="318"/>
    </row>
    <row r="194" spans="2:45" ht="15" customHeight="1" x14ac:dyDescent="0.35">
      <c r="B194" s="134" t="s">
        <v>201</v>
      </c>
      <c r="C194" s="134"/>
      <c r="D194" s="134"/>
      <c r="E194" s="134"/>
      <c r="F194" s="134"/>
      <c r="G194" s="134"/>
      <c r="H194" s="134"/>
      <c r="I194" s="134"/>
      <c r="J194" s="134"/>
      <c r="K194" s="134"/>
      <c r="L194" s="318">
        <v>87.41</v>
      </c>
      <c r="M194" s="318">
        <v>106.65</v>
      </c>
      <c r="N194" s="318">
        <v>125.1</v>
      </c>
      <c r="O194" s="318">
        <v>138.09</v>
      </c>
      <c r="P194" s="318">
        <v>141.38</v>
      </c>
      <c r="Q194" s="318">
        <v>150.84</v>
      </c>
      <c r="R194" s="318">
        <v>161.97999999999999</v>
      </c>
      <c r="S194" s="318">
        <v>166.52</v>
      </c>
      <c r="T194" s="318">
        <v>174.13</v>
      </c>
      <c r="U194" s="318">
        <v>157.75</v>
      </c>
      <c r="V194" s="318">
        <v>158.13</v>
      </c>
      <c r="W194" s="318">
        <v>188.9</v>
      </c>
      <c r="X194" s="318">
        <v>204.83</v>
      </c>
      <c r="Y194" s="318">
        <v>229.50132569399975</v>
      </c>
      <c r="Z194" s="318">
        <f>(AF194)</f>
        <v>230.39268663240051</v>
      </c>
      <c r="AA194" s="318"/>
      <c r="AB194" s="318"/>
      <c r="AC194" s="318">
        <v>58.484340674399988</v>
      </c>
      <c r="AD194" s="318">
        <v>119.90708123619997</v>
      </c>
      <c r="AE194" s="318">
        <v>179.58085804370009</v>
      </c>
      <c r="AF194" s="318">
        <v>230.39268663240051</v>
      </c>
      <c r="AG194" s="318">
        <v>56.19506576139996</v>
      </c>
      <c r="AH194" s="318">
        <v>118.35137942079993</v>
      </c>
      <c r="AI194" s="318"/>
      <c r="AJ194" s="318"/>
      <c r="AL194" s="318">
        <f t="shared" si="130"/>
        <v>58.484340674399988</v>
      </c>
      <c r="AM194" s="318">
        <f t="shared" si="131"/>
        <v>61.422740561799984</v>
      </c>
      <c r="AN194" s="318">
        <f t="shared" si="132"/>
        <v>59.673776807500118</v>
      </c>
      <c r="AO194" s="318">
        <f t="shared" si="133"/>
        <v>50.811828588700422</v>
      </c>
      <c r="AP194" s="318">
        <f t="shared" si="134"/>
        <v>56.19506576139996</v>
      </c>
      <c r="AQ194" s="318">
        <f t="shared" si="135"/>
        <v>62.15631365939997</v>
      </c>
      <c r="AR194" s="318"/>
      <c r="AS194" s="318"/>
    </row>
    <row r="195" spans="2:45" ht="15" customHeight="1" x14ac:dyDescent="0.35">
      <c r="B195" s="132" t="s">
        <v>202</v>
      </c>
      <c r="C195" s="132"/>
      <c r="D195" s="132"/>
      <c r="E195" s="132"/>
      <c r="F195" s="132"/>
      <c r="G195" s="132"/>
      <c r="H195" s="132"/>
      <c r="I195" s="132"/>
      <c r="J195" s="132"/>
      <c r="K195" s="132"/>
      <c r="L195" s="318">
        <v>20.13</v>
      </c>
      <c r="M195" s="318">
        <v>22.84</v>
      </c>
      <c r="N195" s="318">
        <v>24.54</v>
      </c>
      <c r="O195" s="318">
        <v>25.54</v>
      </c>
      <c r="P195" s="318">
        <v>22.38</v>
      </c>
      <c r="Q195" s="318">
        <v>26.72</v>
      </c>
      <c r="R195" s="318">
        <v>30.34</v>
      </c>
      <c r="S195" s="318">
        <v>29.79</v>
      </c>
      <c r="T195" s="318">
        <v>28.56</v>
      </c>
      <c r="U195" s="318">
        <v>29.02</v>
      </c>
      <c r="V195" s="318">
        <v>32.200000000000003</v>
      </c>
      <c r="W195" s="318">
        <v>45.3</v>
      </c>
      <c r="X195" s="318">
        <v>54.09</v>
      </c>
      <c r="Y195" s="318">
        <v>65.265998722100008</v>
      </c>
      <c r="Z195" s="318">
        <f>(AF195)</f>
        <v>66.315756361399991</v>
      </c>
      <c r="AA195" s="318"/>
      <c r="AB195" s="318"/>
      <c r="AC195" s="318">
        <v>17.630093602200002</v>
      </c>
      <c r="AD195" s="318">
        <v>37.412490728000016</v>
      </c>
      <c r="AE195" s="318">
        <v>52.393467518699971</v>
      </c>
      <c r="AF195" s="318">
        <v>66.315756361399991</v>
      </c>
      <c r="AG195" s="318">
        <v>19.050584795100001</v>
      </c>
      <c r="AH195" s="318">
        <v>37.463246464999976</v>
      </c>
      <c r="AI195" s="318"/>
      <c r="AJ195" s="318"/>
      <c r="AL195" s="318">
        <f t="shared" si="130"/>
        <v>17.630093602200002</v>
      </c>
      <c r="AM195" s="318">
        <f t="shared" si="131"/>
        <v>19.782397125800014</v>
      </c>
      <c r="AN195" s="318">
        <f t="shared" si="132"/>
        <v>14.980976790699955</v>
      </c>
      <c r="AO195" s="318">
        <f t="shared" si="133"/>
        <v>13.92228884270002</v>
      </c>
      <c r="AP195" s="318">
        <f t="shared" si="134"/>
        <v>19.050584795100001</v>
      </c>
      <c r="AQ195" s="318">
        <f t="shared" si="135"/>
        <v>18.412661669899975</v>
      </c>
      <c r="AR195" s="318"/>
      <c r="AS195" s="318"/>
    </row>
    <row r="196" spans="2:45" ht="15" customHeight="1" x14ac:dyDescent="0.35">
      <c r="B196" s="132" t="s">
        <v>203</v>
      </c>
      <c r="C196" s="132"/>
      <c r="D196" s="132"/>
      <c r="E196" s="132"/>
      <c r="F196" s="132"/>
      <c r="G196" s="132"/>
      <c r="H196" s="132"/>
      <c r="I196" s="132"/>
      <c r="J196" s="132"/>
      <c r="K196" s="132"/>
      <c r="L196" s="318">
        <v>19.91</v>
      </c>
      <c r="M196" s="318">
        <v>28.65</v>
      </c>
      <c r="N196" s="318">
        <v>41</v>
      </c>
      <c r="O196" s="318">
        <v>77.69</v>
      </c>
      <c r="P196" s="318">
        <v>65.25</v>
      </c>
      <c r="Q196" s="318">
        <v>104.06</v>
      </c>
      <c r="R196" s="318">
        <v>88.83</v>
      </c>
      <c r="S196" s="318">
        <v>84.17</v>
      </c>
      <c r="T196" s="318">
        <v>64.94</v>
      </c>
      <c r="U196" s="318">
        <v>70.92</v>
      </c>
      <c r="V196" s="318">
        <v>68.400000000000006</v>
      </c>
      <c r="W196" s="318">
        <v>101.15</v>
      </c>
      <c r="X196" s="318">
        <v>129.69</v>
      </c>
      <c r="Y196" s="318">
        <v>142.40639910819996</v>
      </c>
      <c r="Z196" s="318">
        <f>(AF196)</f>
        <v>112.78580303619988</v>
      </c>
      <c r="AA196" s="318"/>
      <c r="AB196" s="318"/>
      <c r="AC196" s="318">
        <v>25.181946794399963</v>
      </c>
      <c r="AD196" s="318">
        <v>44.303644823699756</v>
      </c>
      <c r="AE196" s="318">
        <v>64.870222983999852</v>
      </c>
      <c r="AF196" s="318">
        <v>112.78580303619988</v>
      </c>
      <c r="AG196" s="318">
        <v>40.228787908499946</v>
      </c>
      <c r="AH196" s="318">
        <v>62.982926058600036</v>
      </c>
      <c r="AI196" s="318"/>
      <c r="AJ196" s="318"/>
      <c r="AL196" s="318">
        <f t="shared" si="130"/>
        <v>25.181946794399963</v>
      </c>
      <c r="AM196" s="318">
        <f t="shared" si="131"/>
        <v>19.121698029299793</v>
      </c>
      <c r="AN196" s="318">
        <f t="shared" si="132"/>
        <v>20.566578160300097</v>
      </c>
      <c r="AO196" s="318">
        <f t="shared" si="133"/>
        <v>47.915580052200028</v>
      </c>
      <c r="AP196" s="318">
        <f t="shared" si="134"/>
        <v>40.228787908499946</v>
      </c>
      <c r="AQ196" s="318">
        <f t="shared" si="135"/>
        <v>22.75413815010009</v>
      </c>
      <c r="AR196" s="318"/>
      <c r="AS196" s="318"/>
    </row>
    <row r="197" spans="2:45" ht="15" customHeight="1" x14ac:dyDescent="0.35">
      <c r="B197" s="131" t="s">
        <v>204</v>
      </c>
      <c r="C197" s="131"/>
      <c r="D197" s="131"/>
      <c r="E197" s="131"/>
      <c r="F197" s="131"/>
      <c r="G197" s="131"/>
      <c r="H197" s="131"/>
      <c r="I197" s="131"/>
      <c r="J197" s="131"/>
      <c r="K197" s="131"/>
      <c r="L197" s="318">
        <v>0</v>
      </c>
      <c r="M197" s="318">
        <v>0</v>
      </c>
      <c r="N197" s="318">
        <v>0</v>
      </c>
      <c r="O197" s="318">
        <v>0</v>
      </c>
      <c r="P197" s="318">
        <v>0</v>
      </c>
      <c r="Q197" s="318">
        <v>0</v>
      </c>
      <c r="R197" s="318">
        <v>0</v>
      </c>
      <c r="S197" s="318">
        <v>0</v>
      </c>
      <c r="T197" s="318">
        <v>0</v>
      </c>
      <c r="U197" s="318">
        <v>0</v>
      </c>
      <c r="V197" s="318">
        <v>4.18</v>
      </c>
      <c r="W197" s="318">
        <v>8.82</v>
      </c>
      <c r="X197" s="318">
        <v>49.28</v>
      </c>
      <c r="Y197" s="318">
        <v>-4.5026365630993839</v>
      </c>
      <c r="Z197" s="318">
        <f t="shared" ref="Z197:Z202" si="136">AF197</f>
        <v>3.0362398600000429</v>
      </c>
      <c r="AA197" s="318"/>
      <c r="AC197" s="318">
        <v>-0.30028219999999911</v>
      </c>
      <c r="AD197" s="318">
        <v>-2.0070610600999998</v>
      </c>
      <c r="AE197" s="318">
        <v>0.66207247990003293</v>
      </c>
      <c r="AF197" s="318">
        <v>3.0362398600000429</v>
      </c>
      <c r="AG197" s="318">
        <v>-0.50989456999999938</v>
      </c>
      <c r="AH197" s="318">
        <v>0.44391987999999805</v>
      </c>
      <c r="AI197" s="318"/>
      <c r="AJ197" s="318"/>
      <c r="AL197" s="318">
        <f t="shared" si="130"/>
        <v>-0.30028219999999911</v>
      </c>
      <c r="AM197" s="318">
        <f t="shared" si="131"/>
        <v>-1.7067788601000007</v>
      </c>
      <c r="AN197" s="318">
        <f t="shared" si="132"/>
        <v>2.6691335400000327</v>
      </c>
      <c r="AO197" s="318">
        <f t="shared" si="133"/>
        <v>2.37416738010001</v>
      </c>
      <c r="AP197" s="318">
        <f t="shared" si="134"/>
        <v>-0.50989456999999938</v>
      </c>
      <c r="AQ197" s="318">
        <f t="shared" si="135"/>
        <v>0.95381444999999743</v>
      </c>
      <c r="AR197" s="318"/>
      <c r="AS197" s="318"/>
    </row>
    <row r="198" spans="2:45" ht="15" customHeight="1" x14ac:dyDescent="0.35">
      <c r="B198" s="40" t="s">
        <v>148</v>
      </c>
      <c r="C198" s="40"/>
      <c r="D198" s="40"/>
      <c r="E198" s="40"/>
      <c r="F198" s="40"/>
      <c r="G198" s="40"/>
      <c r="H198" s="40"/>
      <c r="I198" s="40"/>
      <c r="J198" s="40"/>
      <c r="K198" s="40"/>
      <c r="L198" s="308">
        <v>461.67</v>
      </c>
      <c r="M198" s="308">
        <v>539.28</v>
      </c>
      <c r="N198" s="308">
        <v>633.44000000000005</v>
      </c>
      <c r="O198" s="308">
        <v>590.25</v>
      </c>
      <c r="P198" s="308">
        <v>544.48</v>
      </c>
      <c r="Q198" s="308">
        <v>690.16</v>
      </c>
      <c r="R198" s="308">
        <v>666.47</v>
      </c>
      <c r="S198" s="308">
        <v>728.59</v>
      </c>
      <c r="T198" s="308">
        <v>652.79</v>
      </c>
      <c r="U198" s="308">
        <v>913.57</v>
      </c>
      <c r="V198" s="308">
        <v>856.47</v>
      </c>
      <c r="W198" s="308">
        <v>949.78</v>
      </c>
      <c r="X198" s="308">
        <v>1248.27</v>
      </c>
      <c r="Y198" s="308">
        <v>1086.6112688606925</v>
      </c>
      <c r="Z198" s="308">
        <f t="shared" si="136"/>
        <v>746.17847385779987</v>
      </c>
      <c r="AA198" s="308"/>
      <c r="AC198" s="308">
        <v>227.73583553269992</v>
      </c>
      <c r="AD198" s="308">
        <v>474.62593293939938</v>
      </c>
      <c r="AE198" s="308">
        <v>611.34790608250023</v>
      </c>
      <c r="AF198" s="308">
        <v>746.17847385779987</v>
      </c>
      <c r="AG198" s="308">
        <v>168.49824414799997</v>
      </c>
      <c r="AH198" s="308">
        <v>311.94620513259935</v>
      </c>
      <c r="AI198" s="308"/>
      <c r="AJ198" s="308"/>
      <c r="AL198" s="308">
        <f t="shared" si="130"/>
        <v>227.73583553269992</v>
      </c>
      <c r="AM198" s="308">
        <f t="shared" si="131"/>
        <v>246.89009740669945</v>
      </c>
      <c r="AN198" s="308">
        <f t="shared" si="132"/>
        <v>136.72197314310085</v>
      </c>
      <c r="AO198" s="308">
        <f t="shared" si="133"/>
        <v>134.83056777529964</v>
      </c>
      <c r="AP198" s="308">
        <f t="shared" si="134"/>
        <v>168.49824414799997</v>
      </c>
      <c r="AQ198" s="308">
        <f t="shared" si="135"/>
        <v>143.44796098459938</v>
      </c>
      <c r="AR198" s="308"/>
      <c r="AS198" s="308"/>
    </row>
    <row r="199" spans="2:45" ht="15" customHeight="1" outlineLevel="1" x14ac:dyDescent="0.35">
      <c r="B199" s="148" t="s">
        <v>75</v>
      </c>
      <c r="C199" s="148"/>
      <c r="D199" s="148"/>
      <c r="E199" s="148"/>
      <c r="F199" s="148"/>
      <c r="G199" s="148"/>
      <c r="H199" s="148"/>
      <c r="I199" s="148"/>
      <c r="J199" s="148"/>
      <c r="K199" s="148"/>
      <c r="L199" s="317">
        <v>273.90795545999993</v>
      </c>
      <c r="M199" s="317">
        <v>285.84673424999994</v>
      </c>
      <c r="N199" s="317">
        <v>346.52440791000004</v>
      </c>
      <c r="O199" s="317">
        <v>320.49257605999998</v>
      </c>
      <c r="P199" s="317">
        <v>227.36607737381163</v>
      </c>
      <c r="Q199" s="317">
        <v>240.94268574000003</v>
      </c>
      <c r="R199" s="317">
        <v>252.31527471999991</v>
      </c>
      <c r="S199" s="317">
        <v>275.50895072999998</v>
      </c>
      <c r="T199" s="317">
        <v>266.16000000000003</v>
      </c>
      <c r="U199" s="317">
        <v>357.53678547426875</v>
      </c>
      <c r="V199" s="317">
        <v>356.79895221698791</v>
      </c>
      <c r="W199" s="317">
        <v>241.88878328799998</v>
      </c>
      <c r="X199" s="317">
        <v>462.16</v>
      </c>
      <c r="Y199" s="317">
        <v>279.84909776709895</v>
      </c>
      <c r="Z199" s="317">
        <f t="shared" si="136"/>
        <v>225.5860180900001</v>
      </c>
      <c r="AA199" s="317"/>
      <c r="AC199" s="317">
        <v>72.154996890000007</v>
      </c>
      <c r="AD199" s="317">
        <v>126.16231193</v>
      </c>
      <c r="AE199" s="317">
        <v>184.80766845000008</v>
      </c>
      <c r="AF199" s="317">
        <v>225.5860180900001</v>
      </c>
      <c r="AG199" s="317">
        <v>61.799951850000106</v>
      </c>
      <c r="AH199" s="317">
        <v>114.41585994000002</v>
      </c>
      <c r="AI199" s="317"/>
      <c r="AJ199" s="317"/>
      <c r="AL199" s="317">
        <f t="shared" si="130"/>
        <v>72.154996890000007</v>
      </c>
      <c r="AM199" s="317">
        <f t="shared" si="131"/>
        <v>54.007315039999995</v>
      </c>
      <c r="AN199" s="317">
        <f t="shared" si="132"/>
        <v>58.645356520000078</v>
      </c>
      <c r="AO199" s="317">
        <f t="shared" si="133"/>
        <v>40.778349640000016</v>
      </c>
      <c r="AP199" s="317">
        <f t="shared" si="134"/>
        <v>61.799951850000106</v>
      </c>
      <c r="AQ199" s="317">
        <f t="shared" si="135"/>
        <v>52.615908089999913</v>
      </c>
      <c r="AR199" s="317"/>
      <c r="AS199" s="317"/>
    </row>
    <row r="200" spans="2:45" ht="15" customHeight="1" outlineLevel="1" x14ac:dyDescent="0.35">
      <c r="B200" s="148" t="s">
        <v>70</v>
      </c>
      <c r="C200" s="148"/>
      <c r="D200" s="148"/>
      <c r="E200" s="148"/>
      <c r="F200" s="148"/>
      <c r="G200" s="148"/>
      <c r="H200" s="148"/>
      <c r="I200" s="148"/>
      <c r="J200" s="148"/>
      <c r="K200" s="148"/>
      <c r="L200" s="317">
        <v>115.68</v>
      </c>
      <c r="M200" s="317">
        <v>110.75</v>
      </c>
      <c r="N200" s="317">
        <v>118.67</v>
      </c>
      <c r="O200" s="317">
        <v>129.44</v>
      </c>
      <c r="P200" s="317">
        <v>134.35</v>
      </c>
      <c r="Q200" s="317">
        <v>277.8</v>
      </c>
      <c r="R200" s="317">
        <v>223.2</v>
      </c>
      <c r="S200" s="317">
        <v>211.87</v>
      </c>
      <c r="T200" s="317">
        <v>223.08</v>
      </c>
      <c r="U200" s="317">
        <v>382.15</v>
      </c>
      <c r="V200" s="317">
        <v>179.34</v>
      </c>
      <c r="W200" s="317">
        <v>504.88</v>
      </c>
      <c r="X200" s="317">
        <v>204.44</v>
      </c>
      <c r="Y200" s="317">
        <v>206.17004090139991</v>
      </c>
      <c r="Z200" s="317">
        <f t="shared" si="136"/>
        <v>197.36605908999979</v>
      </c>
      <c r="AA200" s="317"/>
      <c r="AC200" s="317">
        <v>64.54706996000003</v>
      </c>
      <c r="AD200" s="317">
        <v>103.00180020000005</v>
      </c>
      <c r="AE200" s="317">
        <v>146.23598463999988</v>
      </c>
      <c r="AF200" s="317">
        <v>197.36605908999979</v>
      </c>
      <c r="AG200" s="317">
        <v>51.128424159999994</v>
      </c>
      <c r="AH200" s="317">
        <v>87.919531790000022</v>
      </c>
      <c r="AI200" s="317"/>
      <c r="AJ200" s="317"/>
      <c r="AL200" s="317">
        <f t="shared" si="130"/>
        <v>64.54706996000003</v>
      </c>
      <c r="AM200" s="317">
        <f t="shared" si="131"/>
        <v>38.454730240000018</v>
      </c>
      <c r="AN200" s="317">
        <f t="shared" si="132"/>
        <v>43.234184439999837</v>
      </c>
      <c r="AO200" s="317">
        <f t="shared" si="133"/>
        <v>51.13007444999991</v>
      </c>
      <c r="AP200" s="317">
        <f t="shared" si="134"/>
        <v>51.128424159999994</v>
      </c>
      <c r="AQ200" s="317">
        <f t="shared" si="135"/>
        <v>36.791107630000027</v>
      </c>
      <c r="AR200" s="317"/>
      <c r="AS200" s="317"/>
    </row>
    <row r="201" spans="2:45" ht="15" customHeight="1" outlineLevel="1" x14ac:dyDescent="0.35">
      <c r="B201" s="148" t="s">
        <v>173</v>
      </c>
      <c r="C201" s="148"/>
      <c r="D201" s="148"/>
      <c r="E201" s="148"/>
      <c r="F201" s="148"/>
      <c r="G201" s="148"/>
      <c r="H201" s="148"/>
      <c r="I201" s="148"/>
      <c r="J201" s="148"/>
      <c r="K201" s="148"/>
      <c r="L201" s="317">
        <v>71.37</v>
      </c>
      <c r="M201" s="317">
        <v>94.11</v>
      </c>
      <c r="N201" s="317">
        <v>172.08</v>
      </c>
      <c r="O201" s="317">
        <v>160.9</v>
      </c>
      <c r="P201" s="317">
        <v>168.79</v>
      </c>
      <c r="Q201" s="317">
        <v>179.03</v>
      </c>
      <c r="R201" s="317">
        <v>194.39</v>
      </c>
      <c r="S201" s="317">
        <v>238.48</v>
      </c>
      <c r="T201" s="317">
        <v>168.63</v>
      </c>
      <c r="U201" s="317">
        <v>221.33</v>
      </c>
      <c r="V201" s="317">
        <v>163.5077935450002</v>
      </c>
      <c r="W201" s="317">
        <v>288.75111026699989</v>
      </c>
      <c r="X201" s="317">
        <v>543.16</v>
      </c>
      <c r="Y201" s="317">
        <v>461.04450565660596</v>
      </c>
      <c r="Z201" s="317">
        <f t="shared" si="136"/>
        <v>323.2439492278009</v>
      </c>
      <c r="AA201" s="317"/>
      <c r="AC201" s="317">
        <v>89.348588552699979</v>
      </c>
      <c r="AD201" s="317">
        <v>242.47824211940002</v>
      </c>
      <c r="AE201" s="317">
        <v>280.26458416249972</v>
      </c>
      <c r="AF201" s="317">
        <v>323.2439492278009</v>
      </c>
      <c r="AG201" s="317">
        <v>55.495479487999802</v>
      </c>
      <c r="AH201" s="317">
        <v>115.33980696260005</v>
      </c>
      <c r="AI201" s="317"/>
      <c r="AJ201" s="317"/>
      <c r="AL201" s="317">
        <f t="shared" si="130"/>
        <v>89.348588552699979</v>
      </c>
      <c r="AM201" s="317">
        <f t="shared" si="131"/>
        <v>153.12965356670003</v>
      </c>
      <c r="AN201" s="317">
        <f t="shared" si="132"/>
        <v>37.786342043099694</v>
      </c>
      <c r="AO201" s="317">
        <f t="shared" si="133"/>
        <v>42.979365065301181</v>
      </c>
      <c r="AP201" s="317">
        <f t="shared" si="134"/>
        <v>55.495479487999802</v>
      </c>
      <c r="AQ201" s="317">
        <f t="shared" si="135"/>
        <v>59.844327474600249</v>
      </c>
      <c r="AR201" s="317"/>
      <c r="AS201" s="317"/>
    </row>
    <row r="202" spans="2:45" ht="15" customHeight="1" x14ac:dyDescent="0.35">
      <c r="B202" s="133" t="s">
        <v>205</v>
      </c>
      <c r="C202" s="133"/>
      <c r="D202" s="133"/>
      <c r="E202" s="133"/>
      <c r="F202" s="133"/>
      <c r="G202" s="133"/>
      <c r="H202" s="133"/>
      <c r="I202" s="133"/>
      <c r="J202" s="133"/>
      <c r="K202" s="133"/>
      <c r="L202" s="332">
        <v>0.82</v>
      </c>
      <c r="M202" s="332">
        <v>0.85</v>
      </c>
      <c r="N202" s="332">
        <v>0.81</v>
      </c>
      <c r="O202" s="332">
        <v>0.72</v>
      </c>
      <c r="P202" s="332">
        <v>0.73</v>
      </c>
      <c r="Q202" s="332">
        <v>0.83</v>
      </c>
      <c r="R202" s="332">
        <v>0.73</v>
      </c>
      <c r="S202" s="332">
        <v>0.77</v>
      </c>
      <c r="T202" s="332">
        <v>0.73</v>
      </c>
      <c r="U202" s="332">
        <v>0.99</v>
      </c>
      <c r="V202" s="332">
        <v>1.04</v>
      </c>
      <c r="W202" s="332">
        <v>1.03</v>
      </c>
      <c r="X202" s="332">
        <v>0.98</v>
      </c>
      <c r="Y202" s="332">
        <v>1.0161187208360654</v>
      </c>
      <c r="Z202" s="332">
        <f t="shared" si="136"/>
        <v>0.74393594561896415</v>
      </c>
      <c r="AA202" s="332"/>
      <c r="AC202" s="332">
        <v>0.71183514450413876</v>
      </c>
      <c r="AD202" s="332">
        <v>0.87729731622920881</v>
      </c>
      <c r="AE202" s="332">
        <v>0.80566085433379286</v>
      </c>
      <c r="AF202" s="332">
        <v>0.74393594561896415</v>
      </c>
      <c r="AG202" s="332">
        <v>0.60437569888865361</v>
      </c>
      <c r="AH202" s="332">
        <v>0.61973870190220837</v>
      </c>
      <c r="AI202" s="332"/>
      <c r="AJ202" s="332"/>
      <c r="AL202" s="332">
        <f>AL198/AL188</f>
        <v>0.71183514450413876</v>
      </c>
      <c r="AM202" s="332">
        <f t="shared" ref="AM202:AQ202" si="137">AM198/AM188</f>
        <v>1.1167382443955927</v>
      </c>
      <c r="AN202" s="332">
        <f t="shared" si="137"/>
        <v>0.62772294701824227</v>
      </c>
      <c r="AO202" s="332">
        <f t="shared" si="137"/>
        <v>0.55213408434209355</v>
      </c>
      <c r="AP202" s="332">
        <f t="shared" si="137"/>
        <v>0.60437569888865361</v>
      </c>
      <c r="AQ202" s="332">
        <f t="shared" si="137"/>
        <v>0.63881278732477698</v>
      </c>
      <c r="AR202" s="332"/>
      <c r="AS202" s="332"/>
    </row>
    <row r="203" spans="2:45" ht="15" customHeight="1" x14ac:dyDescent="0.35">
      <c r="B203" s="130" t="s">
        <v>206</v>
      </c>
      <c r="C203" s="130"/>
      <c r="D203" s="130"/>
      <c r="E203" s="130"/>
      <c r="F203" s="130"/>
      <c r="G203" s="130"/>
      <c r="H203" s="130"/>
      <c r="I203" s="130"/>
      <c r="J203" s="130"/>
      <c r="K203" s="130"/>
      <c r="L203" s="318">
        <v>-0.16</v>
      </c>
      <c r="M203" s="318">
        <v>-0.27</v>
      </c>
      <c r="N203" s="318">
        <v>0</v>
      </c>
      <c r="O203" s="318">
        <v>0.1</v>
      </c>
      <c r="P203" s="318">
        <v>0.02</v>
      </c>
      <c r="Q203" s="318">
        <v>0.02</v>
      </c>
      <c r="R203" s="318">
        <v>4.8</v>
      </c>
      <c r="S203" s="318">
        <v>0.18</v>
      </c>
      <c r="T203" s="318">
        <v>0.62</v>
      </c>
      <c r="U203" s="318">
        <v>1.23</v>
      </c>
      <c r="V203" s="318">
        <v>0.69</v>
      </c>
      <c r="W203" s="318">
        <v>0.8</v>
      </c>
      <c r="X203" s="318">
        <v>-5.53</v>
      </c>
      <c r="Y203" s="318">
        <v>12.800364081200007</v>
      </c>
      <c r="Z203" s="318">
        <f>(AF203)</f>
        <v>0.38796609000000004</v>
      </c>
      <c r="AA203" s="318"/>
      <c r="AC203" s="318">
        <v>-1.0119990000000001E-2</v>
      </c>
      <c r="AD203" s="318">
        <v>4.3132410000000003E-2</v>
      </c>
      <c r="AE203" s="318">
        <v>3.3012419999999994E-2</v>
      </c>
      <c r="AF203" s="318">
        <v>0.38796609000000004</v>
      </c>
      <c r="AG203" s="318">
        <v>0.12463236</v>
      </c>
      <c r="AH203" s="318">
        <v>0.20350571999999997</v>
      </c>
      <c r="AI203" s="318"/>
      <c r="AJ203" s="318"/>
      <c r="AL203" s="318">
        <f t="shared" ref="AL203:AL209" si="138">AC203</f>
        <v>-1.0119990000000001E-2</v>
      </c>
      <c r="AM203" s="318">
        <f t="shared" si="131"/>
        <v>5.3252400000000005E-2</v>
      </c>
      <c r="AN203" s="318">
        <f t="shared" si="132"/>
        <v>-1.0119990000000009E-2</v>
      </c>
      <c r="AO203" s="318">
        <f t="shared" si="133"/>
        <v>0.35495367000000005</v>
      </c>
      <c r="AP203" s="318">
        <f t="shared" ref="AP203:AP209" si="139">AG203</f>
        <v>0.12463236</v>
      </c>
      <c r="AQ203" s="318">
        <f t="shared" si="135"/>
        <v>7.8873359999999976E-2</v>
      </c>
      <c r="AR203" s="318"/>
      <c r="AS203" s="318"/>
    </row>
    <row r="204" spans="2:45" ht="15" customHeight="1" x14ac:dyDescent="0.35">
      <c r="B204" s="130" t="s">
        <v>207</v>
      </c>
      <c r="C204" s="130"/>
      <c r="D204" s="130"/>
      <c r="E204" s="130"/>
      <c r="F204" s="130"/>
      <c r="G204" s="130"/>
      <c r="H204" s="130"/>
      <c r="I204" s="130"/>
      <c r="J204" s="130"/>
      <c r="K204" s="130"/>
      <c r="L204" s="318">
        <v>209.19</v>
      </c>
      <c r="M204" s="318">
        <v>252.23</v>
      </c>
      <c r="N204" s="318">
        <v>260.14</v>
      </c>
      <c r="O204" s="318">
        <v>235.8</v>
      </c>
      <c r="P204" s="318">
        <v>270.8</v>
      </c>
      <c r="Q204" s="318">
        <v>291.27999999999997</v>
      </c>
      <c r="R204" s="318">
        <v>303.17</v>
      </c>
      <c r="S204" s="318">
        <v>294.7</v>
      </c>
      <c r="T204" s="318">
        <v>253.47</v>
      </c>
      <c r="U204" s="318">
        <v>255.2</v>
      </c>
      <c r="V204" s="318">
        <v>222.9</v>
      </c>
      <c r="W204" s="318">
        <v>252.06</v>
      </c>
      <c r="X204" s="318">
        <v>246.75</v>
      </c>
      <c r="Y204" s="318">
        <v>219.93200784519996</v>
      </c>
      <c r="Z204" s="318">
        <f>(AF204)</f>
        <v>262.45426901169986</v>
      </c>
      <c r="AA204" s="318"/>
      <c r="AC204" s="318">
        <v>64.563267246499962</v>
      </c>
      <c r="AD204" s="318">
        <v>129.90897393250006</v>
      </c>
      <c r="AE204" s="318">
        <v>195.91978085960002</v>
      </c>
      <c r="AF204" s="318">
        <v>262.45426901169986</v>
      </c>
      <c r="AG204" s="318">
        <v>66.326455830299977</v>
      </c>
      <c r="AH204" s="318">
        <v>139.5824636067</v>
      </c>
      <c r="AI204" s="318"/>
      <c r="AJ204" s="318"/>
      <c r="AL204" s="318">
        <f t="shared" si="138"/>
        <v>64.563267246499962</v>
      </c>
      <c r="AM204" s="318">
        <f t="shared" si="131"/>
        <v>65.345706686000099</v>
      </c>
      <c r="AN204" s="318">
        <f t="shared" si="132"/>
        <v>66.010806927099964</v>
      </c>
      <c r="AO204" s="318">
        <f t="shared" si="133"/>
        <v>66.53448815209984</v>
      </c>
      <c r="AP204" s="318">
        <f t="shared" si="139"/>
        <v>66.326455830299977</v>
      </c>
      <c r="AQ204" s="318">
        <f t="shared" si="135"/>
        <v>73.256007776400025</v>
      </c>
      <c r="AR204" s="318"/>
      <c r="AS204" s="318"/>
    </row>
    <row r="205" spans="2:45" ht="15" customHeight="1" x14ac:dyDescent="0.35">
      <c r="B205" s="130" t="s">
        <v>208</v>
      </c>
      <c r="C205" s="130"/>
      <c r="D205" s="130"/>
      <c r="E205" s="130"/>
      <c r="F205" s="130"/>
      <c r="G205" s="130"/>
      <c r="H205" s="130"/>
      <c r="I205" s="130"/>
      <c r="J205" s="130"/>
      <c r="K205" s="130"/>
      <c r="L205" s="318">
        <v>1.54</v>
      </c>
      <c r="M205" s="318">
        <v>1.3</v>
      </c>
      <c r="N205" s="318">
        <v>1.1200000000000001</v>
      </c>
      <c r="O205" s="318">
        <v>1.1000000000000001</v>
      </c>
      <c r="P205" s="318">
        <v>1.6</v>
      </c>
      <c r="Q205" s="318">
        <v>1.99</v>
      </c>
      <c r="R205" s="318">
        <v>1.28</v>
      </c>
      <c r="S205" s="318">
        <v>3.31</v>
      </c>
      <c r="T205" s="318">
        <v>0.66</v>
      </c>
      <c r="U205" s="318">
        <v>0.96</v>
      </c>
      <c r="V205" s="318">
        <v>0.61</v>
      </c>
      <c r="W205" s="318">
        <v>0.61</v>
      </c>
      <c r="X205" s="318">
        <v>0.92</v>
      </c>
      <c r="Y205" s="318">
        <v>0.97492101359999994</v>
      </c>
      <c r="Z205" s="318">
        <f>AF205</f>
        <v>0.65443121940000004</v>
      </c>
      <c r="AA205" s="318"/>
      <c r="AC205" s="318">
        <v>0.16788362009999996</v>
      </c>
      <c r="AD205" s="318">
        <v>0.32744055259999993</v>
      </c>
      <c r="AE205" s="318">
        <v>0.49112008240000005</v>
      </c>
      <c r="AF205" s="318">
        <v>0.65443121940000004</v>
      </c>
      <c r="AG205" s="318">
        <v>0.47147172020000006</v>
      </c>
      <c r="AH205" s="318">
        <v>0.32765273</v>
      </c>
      <c r="AI205" s="318"/>
      <c r="AJ205" s="318"/>
      <c r="AL205" s="318">
        <f t="shared" si="138"/>
        <v>0.16788362009999996</v>
      </c>
      <c r="AM205" s="318">
        <f t="shared" si="131"/>
        <v>0.15955693249999997</v>
      </c>
      <c r="AN205" s="318">
        <f t="shared" si="132"/>
        <v>0.16367952980000011</v>
      </c>
      <c r="AO205" s="318">
        <f t="shared" si="133"/>
        <v>0.163311137</v>
      </c>
      <c r="AP205" s="318">
        <f t="shared" si="139"/>
        <v>0.47147172020000006</v>
      </c>
      <c r="AQ205" s="318">
        <f t="shared" si="135"/>
        <v>-0.14381899020000005</v>
      </c>
      <c r="AR205" s="318"/>
      <c r="AS205" s="318"/>
    </row>
    <row r="206" spans="2:45" ht="15" customHeight="1" x14ac:dyDescent="0.35">
      <c r="B206" s="40" t="s">
        <v>150</v>
      </c>
      <c r="C206" s="40"/>
      <c r="D206" s="40"/>
      <c r="E206" s="40"/>
      <c r="F206" s="40"/>
      <c r="G206" s="40"/>
      <c r="H206" s="40"/>
      <c r="I206" s="40"/>
      <c r="J206" s="40"/>
      <c r="K206" s="40"/>
      <c r="L206" s="308">
        <v>254.17</v>
      </c>
      <c r="M206" s="308">
        <v>288.61</v>
      </c>
      <c r="N206" s="308">
        <v>374.42</v>
      </c>
      <c r="O206" s="308">
        <v>355.45</v>
      </c>
      <c r="P206" s="308">
        <v>275.26</v>
      </c>
      <c r="Q206" s="308">
        <v>400.85</v>
      </c>
      <c r="R206" s="308">
        <v>359.79</v>
      </c>
      <c r="S206" s="308">
        <v>437.02</v>
      </c>
      <c r="T206" s="308">
        <v>399.37</v>
      </c>
      <c r="U206" s="308">
        <v>658.09</v>
      </c>
      <c r="V206" s="308">
        <v>633.49</v>
      </c>
      <c r="W206" s="308">
        <v>697.53</v>
      </c>
      <c r="X206" s="308">
        <v>1007.96</v>
      </c>
      <c r="Y206" s="308">
        <v>854.85381794789453</v>
      </c>
      <c r="Z206" s="308">
        <f>+AF206</f>
        <v>483.99066997550131</v>
      </c>
      <c r="AA206" s="308"/>
      <c r="AC206" s="308">
        <v>163.35057189630007</v>
      </c>
      <c r="AD206" s="308">
        <v>345.00126714949954</v>
      </c>
      <c r="AE206" s="308">
        <v>415.88623288530096</v>
      </c>
      <c r="AF206" s="308">
        <v>483.99066997550131</v>
      </c>
      <c r="AG206" s="308">
        <v>102.5186276779</v>
      </c>
      <c r="AH206" s="308">
        <v>172.48788853590005</v>
      </c>
      <c r="AI206" s="308"/>
      <c r="AJ206" s="308"/>
      <c r="AL206" s="308">
        <f t="shared" si="138"/>
        <v>163.35057189630007</v>
      </c>
      <c r="AM206" s="308">
        <f t="shared" si="131"/>
        <v>181.65069525319947</v>
      </c>
      <c r="AN206" s="308">
        <f t="shared" si="132"/>
        <v>70.884965735801416</v>
      </c>
      <c r="AO206" s="308">
        <f t="shared" si="133"/>
        <v>68.104437090200349</v>
      </c>
      <c r="AP206" s="308">
        <f t="shared" si="139"/>
        <v>102.5186276779</v>
      </c>
      <c r="AQ206" s="308">
        <f t="shared" si="135"/>
        <v>69.969260858000055</v>
      </c>
      <c r="AR206" s="308"/>
      <c r="AS206" s="308"/>
    </row>
    <row r="207" spans="2:45" ht="15" customHeight="1" outlineLevel="1" x14ac:dyDescent="0.35">
      <c r="B207" s="148" t="s">
        <v>75</v>
      </c>
      <c r="C207" s="148"/>
      <c r="D207" s="148"/>
      <c r="E207" s="148"/>
      <c r="F207" s="148"/>
      <c r="G207" s="148"/>
      <c r="H207" s="148"/>
      <c r="I207" s="148"/>
      <c r="J207" s="148"/>
      <c r="K207" s="148"/>
      <c r="L207" s="317">
        <v>131.36000000000001</v>
      </c>
      <c r="M207" s="317">
        <v>152.58000000000001</v>
      </c>
      <c r="N207" s="317">
        <v>166.4</v>
      </c>
      <c r="O207" s="317">
        <v>160.24</v>
      </c>
      <c r="P207" s="317">
        <v>93.39</v>
      </c>
      <c r="Q207" s="317">
        <v>116.79</v>
      </c>
      <c r="R207" s="317">
        <v>93.46</v>
      </c>
      <c r="S207" s="317">
        <v>188.45</v>
      </c>
      <c r="T207" s="317">
        <v>193.66</v>
      </c>
      <c r="U207" s="317">
        <v>249.46</v>
      </c>
      <c r="V207" s="317">
        <v>260.83619552698792</v>
      </c>
      <c r="W207" s="317">
        <v>135.55000000000001</v>
      </c>
      <c r="X207" s="317">
        <v>359.06</v>
      </c>
      <c r="Y207" s="317">
        <v>181.94497838570069</v>
      </c>
      <c r="Z207" s="317">
        <f>AF207</f>
        <v>131.92342206999993</v>
      </c>
      <c r="AA207" s="317"/>
      <c r="AC207" s="317">
        <v>48.952809160000051</v>
      </c>
      <c r="AD207" s="317">
        <v>80.021292450000033</v>
      </c>
      <c r="AE207" s="317">
        <v>115.23215894000005</v>
      </c>
      <c r="AF207" s="317">
        <v>131.92342206999993</v>
      </c>
      <c r="AG207" s="317">
        <v>37.748139940000137</v>
      </c>
      <c r="AH207" s="317">
        <v>65.999707850000021</v>
      </c>
      <c r="AI207" s="317"/>
      <c r="AJ207" s="317"/>
      <c r="AL207" s="317">
        <f t="shared" si="138"/>
        <v>48.952809160000051</v>
      </c>
      <c r="AM207" s="317">
        <f t="shared" si="131"/>
        <v>31.068483289999982</v>
      </c>
      <c r="AN207" s="317">
        <f t="shared" si="132"/>
        <v>35.210866490000015</v>
      </c>
      <c r="AO207" s="317">
        <f t="shared" si="133"/>
        <v>16.691263129999882</v>
      </c>
      <c r="AP207" s="317">
        <f t="shared" si="139"/>
        <v>37.748139940000137</v>
      </c>
      <c r="AQ207" s="317">
        <f t="shared" si="135"/>
        <v>28.251567909999885</v>
      </c>
      <c r="AR207" s="317"/>
      <c r="AS207" s="317"/>
    </row>
    <row r="208" spans="2:45" ht="15" customHeight="1" outlineLevel="1" x14ac:dyDescent="0.35">
      <c r="B208" s="148" t="s">
        <v>70</v>
      </c>
      <c r="C208" s="148"/>
      <c r="D208" s="148"/>
      <c r="E208" s="148"/>
      <c r="F208" s="148"/>
      <c r="G208" s="148"/>
      <c r="H208" s="148"/>
      <c r="I208" s="148"/>
      <c r="J208" s="148"/>
      <c r="K208" s="148"/>
      <c r="L208" s="317">
        <v>81.819999999999993</v>
      </c>
      <c r="M208" s="317">
        <v>83.02</v>
      </c>
      <c r="N208" s="317">
        <v>92.37</v>
      </c>
      <c r="O208" s="317">
        <v>103.94</v>
      </c>
      <c r="P208" s="317">
        <v>107.06</v>
      </c>
      <c r="Q208" s="317">
        <v>234.3</v>
      </c>
      <c r="R208" s="317">
        <v>151.01</v>
      </c>
      <c r="S208" s="317">
        <v>158.08000000000001</v>
      </c>
      <c r="T208" s="317">
        <v>168.67</v>
      </c>
      <c r="U208" s="317">
        <v>328.41</v>
      </c>
      <c r="V208" s="317">
        <v>126.79</v>
      </c>
      <c r="W208" s="317">
        <v>441.73</v>
      </c>
      <c r="X208" s="317">
        <v>154.24</v>
      </c>
      <c r="Y208" s="317">
        <v>146.6018685191998</v>
      </c>
      <c r="Z208" s="317">
        <f>AF208</f>
        <v>132.07744147000008</v>
      </c>
      <c r="AA208" s="317"/>
      <c r="AC208" s="317">
        <v>48.853260330000012</v>
      </c>
      <c r="AD208" s="317">
        <v>71.109038920000074</v>
      </c>
      <c r="AE208" s="317">
        <v>98.391220420000067</v>
      </c>
      <c r="AF208" s="317">
        <v>132.07744147000008</v>
      </c>
      <c r="AG208" s="317">
        <v>34.754731169999985</v>
      </c>
      <c r="AH208" s="317">
        <v>55.214388270000001</v>
      </c>
      <c r="AI208" s="317"/>
      <c r="AJ208" s="317"/>
      <c r="AL208" s="317">
        <f t="shared" si="138"/>
        <v>48.853260330000012</v>
      </c>
      <c r="AM208" s="317">
        <f t="shared" si="131"/>
        <v>22.255778590000062</v>
      </c>
      <c r="AN208" s="317">
        <f t="shared" si="132"/>
        <v>27.282181499999993</v>
      </c>
      <c r="AO208" s="317">
        <f t="shared" si="133"/>
        <v>33.686221050000015</v>
      </c>
      <c r="AP208" s="317">
        <f t="shared" si="139"/>
        <v>34.754731169999985</v>
      </c>
      <c r="AQ208" s="317">
        <f t="shared" si="135"/>
        <v>20.459657100000015</v>
      </c>
      <c r="AR208" s="317"/>
      <c r="AS208" s="317"/>
    </row>
    <row r="209" spans="2:45" ht="15" customHeight="1" outlineLevel="1" x14ac:dyDescent="0.35">
      <c r="B209" s="148" t="s">
        <v>173</v>
      </c>
      <c r="C209" s="148"/>
      <c r="D209" s="148"/>
      <c r="E209" s="148"/>
      <c r="F209" s="148"/>
      <c r="G209" s="148"/>
      <c r="H209" s="148"/>
      <c r="I209" s="148"/>
      <c r="J209" s="148"/>
      <c r="K209" s="148"/>
      <c r="L209" s="317">
        <v>40.880000000000003</v>
      </c>
      <c r="M209" s="317">
        <v>9.7799999999999994</v>
      </c>
      <c r="N209" s="317">
        <v>123.52</v>
      </c>
      <c r="O209" s="317">
        <v>98.01</v>
      </c>
      <c r="P209" s="317">
        <v>64.900000000000006</v>
      </c>
      <c r="Q209" s="317">
        <v>70.31</v>
      </c>
      <c r="R209" s="317">
        <v>96.2</v>
      </c>
      <c r="S209" s="317">
        <v>116.5</v>
      </c>
      <c r="T209" s="317">
        <v>82.01</v>
      </c>
      <c r="U209" s="317">
        <v>133.80000000000001</v>
      </c>
      <c r="V209" s="317">
        <v>95.865590248402512</v>
      </c>
      <c r="W209" s="317">
        <v>137.44999999999999</v>
      </c>
      <c r="X209" s="317">
        <v>463.57</v>
      </c>
      <c r="Y209" s="317">
        <v>394.52820581220448</v>
      </c>
      <c r="Z209" s="317">
        <f>AF209</f>
        <v>220.0073589855001</v>
      </c>
      <c r="AA209" s="317"/>
      <c r="AC209" s="317">
        <v>65.432367786300006</v>
      </c>
      <c r="AD209" s="317">
        <v>194.33718849950003</v>
      </c>
      <c r="AE209" s="317">
        <v>202.22318469529947</v>
      </c>
      <c r="AF209" s="317">
        <v>220.0073589855001</v>
      </c>
      <c r="AG209" s="317">
        <v>29.941367917899822</v>
      </c>
      <c r="AH209" s="317">
        <v>60.588815705899933</v>
      </c>
      <c r="AI209" s="317"/>
      <c r="AJ209" s="317"/>
      <c r="AL209" s="317">
        <f t="shared" si="138"/>
        <v>65.432367786300006</v>
      </c>
      <c r="AM209" s="317">
        <f t="shared" si="131"/>
        <v>128.90482071320002</v>
      </c>
      <c r="AN209" s="317">
        <f t="shared" si="132"/>
        <v>7.8859961957994358</v>
      </c>
      <c r="AO209" s="317">
        <f t="shared" si="133"/>
        <v>17.784174290200639</v>
      </c>
      <c r="AP209" s="317">
        <f t="shared" si="139"/>
        <v>29.941367917899822</v>
      </c>
      <c r="AQ209" s="317">
        <f t="shared" si="135"/>
        <v>30.647447788000111</v>
      </c>
      <c r="AR209" s="317"/>
      <c r="AS209" s="317"/>
    </row>
    <row r="212" spans="2:45" ht="15" customHeight="1" x14ac:dyDescent="0.35">
      <c r="B212" s="167" t="s">
        <v>113</v>
      </c>
      <c r="C212" s="167"/>
      <c r="D212" s="167"/>
      <c r="E212" s="167"/>
      <c r="F212" s="167"/>
      <c r="G212" s="167"/>
      <c r="H212" s="167"/>
      <c r="I212" s="167"/>
      <c r="J212" s="167"/>
      <c r="K212" s="167"/>
      <c r="L212" s="235">
        <v>2010</v>
      </c>
      <c r="M212" s="235">
        <v>2011</v>
      </c>
      <c r="N212" s="235">
        <v>2012</v>
      </c>
      <c r="O212" s="235">
        <v>2013</v>
      </c>
      <c r="P212" s="235">
        <v>2014</v>
      </c>
      <c r="Q212" s="235">
        <v>2015</v>
      </c>
      <c r="R212" s="235">
        <v>2016</v>
      </c>
      <c r="S212" s="235">
        <v>2017</v>
      </c>
      <c r="T212" s="235">
        <v>2018</v>
      </c>
      <c r="U212" s="235">
        <v>2019</v>
      </c>
      <c r="V212" s="235">
        <v>2020</v>
      </c>
      <c r="W212" s="235">
        <v>2021</v>
      </c>
      <c r="X212" s="235">
        <v>2022</v>
      </c>
      <c r="Y212" s="235">
        <v>2023</v>
      </c>
      <c r="Z212" s="236">
        <v>2024</v>
      </c>
      <c r="AA212" s="237">
        <v>2025</v>
      </c>
      <c r="AC212" s="238" t="s">
        <v>3</v>
      </c>
      <c r="AD212" s="238" t="s">
        <v>4</v>
      </c>
      <c r="AE212" s="238" t="s">
        <v>5</v>
      </c>
      <c r="AF212" s="238">
        <v>2024</v>
      </c>
      <c r="AG212" s="239" t="s">
        <v>282</v>
      </c>
      <c r="AH212" s="239" t="s">
        <v>283</v>
      </c>
      <c r="AI212" s="239" t="s">
        <v>284</v>
      </c>
      <c r="AJ212" s="239">
        <v>2025</v>
      </c>
      <c r="AL212" s="238" t="s">
        <v>3</v>
      </c>
      <c r="AM212" s="238" t="s">
        <v>17</v>
      </c>
      <c r="AN212" s="238" t="s">
        <v>18</v>
      </c>
      <c r="AO212" s="238" t="s">
        <v>19</v>
      </c>
      <c r="AP212" s="239" t="s">
        <v>282</v>
      </c>
      <c r="AQ212" s="239" t="s">
        <v>285</v>
      </c>
      <c r="AR212" s="239" t="s">
        <v>286</v>
      </c>
      <c r="AS212" s="239" t="s">
        <v>287</v>
      </c>
    </row>
    <row r="213" spans="2:45" ht="15" customHeight="1" x14ac:dyDescent="0.35">
      <c r="B213" s="6" t="s">
        <v>209</v>
      </c>
      <c r="C213" s="6"/>
      <c r="D213" s="6"/>
      <c r="E213" s="6"/>
      <c r="F213" s="6"/>
      <c r="G213" s="6"/>
      <c r="H213" s="6"/>
      <c r="I213" s="6"/>
      <c r="J213" s="6"/>
      <c r="K213" s="6"/>
      <c r="L213" s="308">
        <v>3200.03</v>
      </c>
      <c r="M213" s="308">
        <v>3651.86</v>
      </c>
      <c r="N213" s="308">
        <v>3876.44</v>
      </c>
      <c r="O213" s="308">
        <v>4166.72</v>
      </c>
      <c r="P213" s="308">
        <v>4230.76</v>
      </c>
      <c r="Q213" s="308">
        <v>4964.6099999999997</v>
      </c>
      <c r="R213" s="308">
        <v>4986.46</v>
      </c>
      <c r="S213" s="308">
        <v>5060.8599999999997</v>
      </c>
      <c r="T213" s="308">
        <v>5271.96</v>
      </c>
      <c r="U213" s="308">
        <v>4401.3500000000004</v>
      </c>
      <c r="V213" s="308">
        <v>4768.72</v>
      </c>
      <c r="W213" s="308">
        <v>5229.5600000000004</v>
      </c>
      <c r="X213" s="308">
        <v>5158.1400000000003</v>
      </c>
      <c r="Y213" s="308">
        <v>5535.2750000000005</v>
      </c>
      <c r="Z213" s="308">
        <f t="shared" ref="Z213:Z225" si="140">AF213</f>
        <v>6014.3510000000006</v>
      </c>
      <c r="AA213" s="308"/>
      <c r="AC213" s="308">
        <v>5546.4749999999995</v>
      </c>
      <c r="AD213" s="308">
        <v>5373.1350000000002</v>
      </c>
      <c r="AE213" s="308">
        <v>5245.9650000000001</v>
      </c>
      <c r="AF213" s="308">
        <v>6014.3510000000006</v>
      </c>
      <c r="AG213" s="308">
        <v>6014.3510000000006</v>
      </c>
      <c r="AH213" s="308">
        <v>6026.1009999999997</v>
      </c>
      <c r="AI213" s="308"/>
      <c r="AJ213" s="308"/>
      <c r="AL213" s="308"/>
      <c r="AM213" s="308"/>
      <c r="AN213" s="308"/>
      <c r="AO213" s="308"/>
      <c r="AP213" s="308"/>
      <c r="AQ213" s="308"/>
      <c r="AR213" s="308"/>
      <c r="AS213" s="308"/>
    </row>
    <row r="214" spans="2:45" ht="15" customHeight="1" x14ac:dyDescent="0.35">
      <c r="B214" s="130" t="s">
        <v>75</v>
      </c>
      <c r="C214" s="130"/>
      <c r="D214" s="130"/>
      <c r="E214" s="130"/>
      <c r="F214" s="130"/>
      <c r="G214" s="130"/>
      <c r="H214" s="130"/>
      <c r="I214" s="130"/>
      <c r="J214" s="130"/>
      <c r="K214" s="130"/>
      <c r="L214" s="318">
        <v>2049.61</v>
      </c>
      <c r="M214" s="318">
        <v>2200.94</v>
      </c>
      <c r="N214" s="318">
        <v>2310.44</v>
      </c>
      <c r="O214" s="318">
        <v>2194.0700000000002</v>
      </c>
      <c r="P214" s="318">
        <v>2194.0700000000002</v>
      </c>
      <c r="Q214" s="318">
        <v>2194.2199999999998</v>
      </c>
      <c r="R214" s="318">
        <v>2194.2199999999998</v>
      </c>
      <c r="S214" s="318">
        <v>2243.7199999999998</v>
      </c>
      <c r="T214" s="318">
        <v>2311.52</v>
      </c>
      <c r="U214" s="318">
        <v>1974.2</v>
      </c>
      <c r="V214" s="318">
        <v>2137.37</v>
      </c>
      <c r="W214" s="318">
        <v>2193.61</v>
      </c>
      <c r="X214" s="318">
        <v>2166.08</v>
      </c>
      <c r="Y214" s="318" vm="83">
        <v>2041.5900000000001</v>
      </c>
      <c r="Z214" s="318" vm="449">
        <f t="shared" si="140"/>
        <v>2334.6200000000008</v>
      </c>
      <c r="AA214" s="318"/>
      <c r="AC214" s="318" vm="152">
        <v>2041.5899999999997</v>
      </c>
      <c r="AD214" s="315" vm="224">
        <v>2041.5900000000004</v>
      </c>
      <c r="AE214" s="309" vm="365">
        <v>2048.84</v>
      </c>
      <c r="AF214" s="309" vm="449">
        <v>2334.6200000000008</v>
      </c>
      <c r="AG214" s="309" vm="562">
        <v>2334.6200000000008</v>
      </c>
      <c r="AH214" s="315" vm="676">
        <v>2271.77</v>
      </c>
      <c r="AI214" s="309"/>
      <c r="AJ214" s="309"/>
      <c r="AL214" s="318"/>
      <c r="AM214" s="318"/>
      <c r="AN214" s="318"/>
      <c r="AO214" s="318"/>
      <c r="AP214" s="318"/>
      <c r="AQ214" s="318"/>
      <c r="AR214" s="318"/>
      <c r="AS214" s="318"/>
    </row>
    <row r="215" spans="2:45" ht="15" customHeight="1" x14ac:dyDescent="0.35">
      <c r="B215" s="130" t="s">
        <v>70</v>
      </c>
      <c r="C215" s="130"/>
      <c r="D215" s="130"/>
      <c r="E215" s="130"/>
      <c r="F215" s="130"/>
      <c r="G215" s="130"/>
      <c r="H215" s="130"/>
      <c r="I215" s="130"/>
      <c r="J215" s="130"/>
      <c r="K215" s="130"/>
      <c r="L215" s="318">
        <v>599.16999999999996</v>
      </c>
      <c r="M215" s="318">
        <v>613.07000000000005</v>
      </c>
      <c r="N215" s="318">
        <v>615.37</v>
      </c>
      <c r="O215" s="318">
        <v>619.37</v>
      </c>
      <c r="P215" s="318">
        <v>623.72</v>
      </c>
      <c r="Q215" s="318">
        <v>1246.92</v>
      </c>
      <c r="R215" s="318">
        <v>1250.77</v>
      </c>
      <c r="S215" s="318">
        <v>1253.27</v>
      </c>
      <c r="T215" s="318">
        <v>1308.57</v>
      </c>
      <c r="U215" s="318">
        <v>1164.47</v>
      </c>
      <c r="V215" s="318">
        <v>1228.47</v>
      </c>
      <c r="W215" s="318">
        <v>1142.17</v>
      </c>
      <c r="X215" s="318">
        <v>1168.47</v>
      </c>
      <c r="Y215" s="318" vm="75">
        <v>1412.9700000000003</v>
      </c>
      <c r="Z215" s="318" vm="450">
        <f t="shared" si="140"/>
        <v>1412.97</v>
      </c>
      <c r="AA215" s="318"/>
      <c r="AC215" s="318" vm="138">
        <v>1412.9699999999996</v>
      </c>
      <c r="AD215" s="315" vm="243">
        <v>1412.9699999999998</v>
      </c>
      <c r="AE215" s="309" vm="366">
        <v>1412.9699999999996</v>
      </c>
      <c r="AF215" s="309" vm="450">
        <v>1412.97</v>
      </c>
      <c r="AG215" s="309" vm="563">
        <v>1412.97</v>
      </c>
      <c r="AH215" s="315" vm="652">
        <v>1412.9700000000003</v>
      </c>
      <c r="AI215" s="309"/>
      <c r="AJ215" s="309"/>
      <c r="AL215" s="318"/>
      <c r="AM215" s="318"/>
      <c r="AN215" s="318"/>
      <c r="AO215" s="318"/>
      <c r="AP215" s="318"/>
      <c r="AQ215" s="318"/>
      <c r="AR215" s="318"/>
      <c r="AS215" s="318"/>
    </row>
    <row r="216" spans="2:45" ht="15" customHeight="1" x14ac:dyDescent="0.35">
      <c r="B216" s="130" t="s">
        <v>173</v>
      </c>
      <c r="C216" s="130"/>
      <c r="D216" s="130"/>
      <c r="E216" s="130"/>
      <c r="F216" s="130"/>
      <c r="G216" s="130"/>
      <c r="H216" s="130"/>
      <c r="I216" s="130"/>
      <c r="J216" s="130"/>
      <c r="K216" s="130"/>
      <c r="L216" s="318">
        <v>551.25</v>
      </c>
      <c r="M216" s="318">
        <v>837.85</v>
      </c>
      <c r="N216" s="318">
        <v>950.63</v>
      </c>
      <c r="O216" s="318">
        <v>1353.28</v>
      </c>
      <c r="P216" s="318">
        <v>1412.97</v>
      </c>
      <c r="Q216" s="318">
        <v>1523.47</v>
      </c>
      <c r="R216" s="318">
        <v>1541.47</v>
      </c>
      <c r="S216" s="318">
        <v>1563.87</v>
      </c>
      <c r="T216" s="318">
        <v>1651.87</v>
      </c>
      <c r="U216" s="318">
        <v>1262.68</v>
      </c>
      <c r="V216" s="318">
        <v>1402.88</v>
      </c>
      <c r="W216" s="318">
        <v>1893.78</v>
      </c>
      <c r="X216" s="318">
        <v>1823.58</v>
      </c>
      <c r="Y216" s="318">
        <v>2080.7150000000001</v>
      </c>
      <c r="Z216" s="318">
        <f t="shared" si="140"/>
        <v>2266.7609999999995</v>
      </c>
      <c r="AA216" s="318"/>
      <c r="AC216" s="318">
        <v>2091.915</v>
      </c>
      <c r="AD216" s="318">
        <v>1918.5750000000003</v>
      </c>
      <c r="AE216" s="318">
        <v>1784.1550000000002</v>
      </c>
      <c r="AF216" s="318">
        <v>2266.7609999999995</v>
      </c>
      <c r="AG216" s="318">
        <v>2266.7609999999995</v>
      </c>
      <c r="AH216" s="318">
        <v>2341.3609999999994</v>
      </c>
      <c r="AI216" s="318"/>
      <c r="AJ216" s="318"/>
      <c r="AL216" s="318"/>
      <c r="AM216" s="318"/>
      <c r="AN216" s="318"/>
      <c r="AO216" s="318"/>
      <c r="AP216" s="318"/>
      <c r="AQ216" s="318"/>
      <c r="AR216" s="318"/>
      <c r="AS216" s="318"/>
    </row>
    <row r="217" spans="2:45" ht="15" customHeight="1" outlineLevel="1" x14ac:dyDescent="0.35">
      <c r="B217" s="148" t="s">
        <v>323</v>
      </c>
      <c r="C217" s="148"/>
      <c r="D217" s="148"/>
      <c r="E217" s="148"/>
      <c r="F217" s="148"/>
      <c r="G217" s="148"/>
      <c r="H217" s="148"/>
      <c r="I217" s="148"/>
      <c r="J217" s="148"/>
      <c r="K217" s="148"/>
      <c r="L217" s="317">
        <v>284.25</v>
      </c>
      <c r="M217" s="317">
        <v>305.85000000000002</v>
      </c>
      <c r="N217" s="317">
        <v>313.85000000000002</v>
      </c>
      <c r="O217" s="317">
        <v>321.85000000000002</v>
      </c>
      <c r="P217" s="317">
        <v>339.54</v>
      </c>
      <c r="Q217" s="317">
        <v>363.54</v>
      </c>
      <c r="R217" s="317">
        <v>387.54</v>
      </c>
      <c r="S217" s="317">
        <v>409.94</v>
      </c>
      <c r="T217" s="317">
        <v>420.94</v>
      </c>
      <c r="U217" s="317">
        <v>52.8</v>
      </c>
      <c r="V217" s="317">
        <v>125.5</v>
      </c>
      <c r="W217" s="317">
        <v>181.2</v>
      </c>
      <c r="X217" s="317">
        <v>214.2</v>
      </c>
      <c r="Y217" s="317" vm="496">
        <v>244.27</v>
      </c>
      <c r="Z217" s="317" vm="412">
        <f t="shared" si="140"/>
        <v>279.60599999999999</v>
      </c>
      <c r="AA217" s="317"/>
      <c r="AC217" s="317" vm="157">
        <v>244.26999999999998</v>
      </c>
      <c r="AD217" s="440" vm="240">
        <v>244.26999999999998</v>
      </c>
      <c r="AE217" s="317" vm="371">
        <v>258.96999999999997</v>
      </c>
      <c r="AF217" s="317" vm="412">
        <v>279.60599999999999</v>
      </c>
      <c r="AG217" s="317" vm="568">
        <v>279.60599999999999</v>
      </c>
      <c r="AH217" s="440" vm="647">
        <v>291.20600000000002</v>
      </c>
      <c r="AI217" s="317"/>
      <c r="AJ217" s="317"/>
      <c r="AL217" s="317"/>
      <c r="AM217" s="317"/>
      <c r="AN217" s="317"/>
      <c r="AO217" s="317"/>
      <c r="AP217" s="317"/>
      <c r="AQ217" s="317"/>
      <c r="AR217" s="317"/>
      <c r="AS217" s="317"/>
    </row>
    <row r="218" spans="2:45" ht="15" customHeight="1" outlineLevel="1" x14ac:dyDescent="0.35">
      <c r="B218" s="148" t="s">
        <v>187</v>
      </c>
      <c r="C218" s="148"/>
      <c r="D218" s="148"/>
      <c r="E218" s="148"/>
      <c r="F218" s="148"/>
      <c r="G218" s="148"/>
      <c r="H218" s="148"/>
      <c r="I218" s="148"/>
      <c r="J218" s="148"/>
      <c r="K218" s="148"/>
      <c r="L218" s="317">
        <v>57</v>
      </c>
      <c r="M218" s="317">
        <v>57</v>
      </c>
      <c r="N218" s="317">
        <v>57</v>
      </c>
      <c r="O218" s="317">
        <v>70.55</v>
      </c>
      <c r="P218" s="317">
        <v>70.55</v>
      </c>
      <c r="Q218" s="317">
        <v>70.55</v>
      </c>
      <c r="R218" s="317">
        <v>70.55</v>
      </c>
      <c r="S218" s="317">
        <v>70.55</v>
      </c>
      <c r="T218" s="317">
        <v>70.55</v>
      </c>
      <c r="U218" s="317">
        <v>0</v>
      </c>
      <c r="V218" s="317">
        <v>10</v>
      </c>
      <c r="W218" s="317">
        <v>10.5</v>
      </c>
      <c r="X218" s="317">
        <v>10.5</v>
      </c>
      <c r="Y218" s="317" vm="39">
        <v>10.5</v>
      </c>
      <c r="Z218" s="317" vm="413">
        <f t="shared" si="140"/>
        <v>10.5</v>
      </c>
      <c r="AA218" s="317"/>
      <c r="AC218" s="317" vm="102">
        <v>10.5</v>
      </c>
      <c r="AD218" s="440" vm="243">
        <v>10.5</v>
      </c>
      <c r="AE218" s="317" vm="372">
        <v>10.5</v>
      </c>
      <c r="AF218" s="317" vm="413">
        <v>10.5</v>
      </c>
      <c r="AG218" s="317" vm="569">
        <v>10.5</v>
      </c>
      <c r="AH218" s="440" vm="669">
        <v>10.5</v>
      </c>
      <c r="AI218" s="317"/>
      <c r="AJ218" s="317"/>
      <c r="AL218" s="317"/>
      <c r="AM218" s="317"/>
      <c r="AN218" s="317"/>
      <c r="AO218" s="317"/>
      <c r="AP218" s="317"/>
      <c r="AQ218" s="317"/>
      <c r="AR218" s="317"/>
      <c r="AS218" s="317"/>
    </row>
    <row r="219" spans="2:45" ht="15" customHeight="1" outlineLevel="1" x14ac:dyDescent="0.35">
      <c r="B219" s="148" t="s">
        <v>324</v>
      </c>
      <c r="C219" s="148"/>
      <c r="D219" s="148"/>
      <c r="E219" s="148"/>
      <c r="F219" s="148"/>
      <c r="G219" s="148"/>
      <c r="H219" s="148"/>
      <c r="I219" s="148"/>
      <c r="J219" s="148"/>
      <c r="K219" s="148"/>
      <c r="L219" s="317">
        <v>120</v>
      </c>
      <c r="M219" s="317">
        <v>190</v>
      </c>
      <c r="N219" s="317">
        <v>190</v>
      </c>
      <c r="O219" s="317">
        <v>369.5</v>
      </c>
      <c r="P219" s="317">
        <v>391.5</v>
      </c>
      <c r="Q219" s="317">
        <v>468</v>
      </c>
      <c r="R219" s="317">
        <v>418</v>
      </c>
      <c r="S219" s="317">
        <v>418</v>
      </c>
      <c r="T219" s="317">
        <v>418</v>
      </c>
      <c r="U219" s="317">
        <v>418</v>
      </c>
      <c r="V219" s="317">
        <v>475.5</v>
      </c>
      <c r="W219" s="317">
        <v>747.18</v>
      </c>
      <c r="X219" s="317">
        <v>733.28</v>
      </c>
      <c r="Y219" s="317" vm="497">
        <v>798.14</v>
      </c>
      <c r="Z219" s="317" vm="453">
        <f t="shared" si="140"/>
        <v>620.79999999999995</v>
      </c>
      <c r="AA219" s="317"/>
      <c r="AC219" s="317" vm="158">
        <v>798.14</v>
      </c>
      <c r="AD219" s="440" vm="224">
        <v>798.43999999999994</v>
      </c>
      <c r="AE219" s="317" vm="373">
        <v>585.79999999999995</v>
      </c>
      <c r="AF219" s="317" vm="453">
        <v>620.79999999999995</v>
      </c>
      <c r="AG219" s="317" vm="537">
        <v>620.79999999999995</v>
      </c>
      <c r="AH219" s="440" vm="655">
        <v>620.79999999999995</v>
      </c>
      <c r="AI219" s="317"/>
      <c r="AJ219" s="317"/>
      <c r="AL219" s="317"/>
      <c r="AM219" s="317"/>
      <c r="AN219" s="317"/>
      <c r="AO219" s="317"/>
      <c r="AP219" s="317"/>
      <c r="AQ219" s="317"/>
      <c r="AR219" s="317"/>
      <c r="AS219" s="317"/>
    </row>
    <row r="220" spans="2:45" ht="15" customHeight="1" outlineLevel="1" x14ac:dyDescent="0.35">
      <c r="B220" s="148" t="s">
        <v>325</v>
      </c>
      <c r="C220" s="148"/>
      <c r="D220" s="148"/>
      <c r="E220" s="148"/>
      <c r="F220" s="148"/>
      <c r="G220" s="148"/>
      <c r="H220" s="148"/>
      <c r="I220" s="148"/>
      <c r="J220" s="148"/>
      <c r="K220" s="148"/>
      <c r="L220" s="317">
        <v>90</v>
      </c>
      <c r="M220" s="317">
        <v>285</v>
      </c>
      <c r="N220" s="317">
        <v>349.78</v>
      </c>
      <c r="O220" s="317">
        <v>521.38</v>
      </c>
      <c r="P220" s="317">
        <v>521.38</v>
      </c>
      <c r="Q220" s="317">
        <v>521.38</v>
      </c>
      <c r="R220" s="317">
        <v>521.38</v>
      </c>
      <c r="S220" s="317">
        <v>521.38</v>
      </c>
      <c r="T220" s="317">
        <v>521.38</v>
      </c>
      <c r="U220" s="317">
        <v>521.38</v>
      </c>
      <c r="V220" s="317">
        <v>521.38</v>
      </c>
      <c r="W220" s="317">
        <v>521.38</v>
      </c>
      <c r="X220" s="317">
        <v>521.38</v>
      </c>
      <c r="Y220" s="317" vm="40">
        <v>521.38</v>
      </c>
      <c r="Z220" s="317" vm="405">
        <f t="shared" si="140"/>
        <v>570.18000000000006</v>
      </c>
      <c r="AA220" s="317"/>
      <c r="AC220" s="317" vm="103">
        <v>521.38000000000011</v>
      </c>
      <c r="AD220" s="440" vm="265">
        <v>521.38000000000011</v>
      </c>
      <c r="AE220" s="317" vm="374">
        <v>521.38000000000011</v>
      </c>
      <c r="AF220" s="317" vm="405">
        <v>570.18000000000006</v>
      </c>
      <c r="AG220" s="317" vm="538">
        <v>570.18000000000006</v>
      </c>
      <c r="AH220" s="440" vm="615">
        <v>570.18000000000006</v>
      </c>
      <c r="AI220" s="317"/>
      <c r="AJ220" s="317"/>
      <c r="AL220" s="317"/>
      <c r="AM220" s="317"/>
      <c r="AN220" s="317"/>
      <c r="AO220" s="317"/>
      <c r="AP220" s="317"/>
      <c r="AQ220" s="317"/>
      <c r="AR220" s="317"/>
      <c r="AS220" s="317"/>
    </row>
    <row r="221" spans="2:45" ht="15" customHeight="1" outlineLevel="1" x14ac:dyDescent="0.35">
      <c r="B221" s="148" t="s">
        <v>326</v>
      </c>
      <c r="C221" s="148"/>
      <c r="D221" s="148"/>
      <c r="E221" s="148"/>
      <c r="F221" s="148"/>
      <c r="G221" s="148"/>
      <c r="H221" s="148"/>
      <c r="I221" s="148"/>
      <c r="J221" s="148"/>
      <c r="K221" s="148"/>
      <c r="L221" s="317" t="s">
        <v>11</v>
      </c>
      <c r="M221" s="317" t="s">
        <v>11</v>
      </c>
      <c r="N221" s="317">
        <v>40</v>
      </c>
      <c r="O221" s="317">
        <v>70</v>
      </c>
      <c r="P221" s="317">
        <v>90</v>
      </c>
      <c r="Q221" s="317">
        <v>100</v>
      </c>
      <c r="R221" s="317">
        <v>144</v>
      </c>
      <c r="S221" s="317">
        <v>144</v>
      </c>
      <c r="T221" s="317">
        <v>221</v>
      </c>
      <c r="U221" s="317">
        <v>270.5</v>
      </c>
      <c r="V221" s="317">
        <v>270.5</v>
      </c>
      <c r="W221" s="317">
        <v>384.3</v>
      </c>
      <c r="X221" s="317">
        <v>295</v>
      </c>
      <c r="Y221" s="317" vm="498">
        <v>412.4</v>
      </c>
      <c r="Z221" s="317" vm="454">
        <f t="shared" si="140"/>
        <v>508.51</v>
      </c>
      <c r="AA221" s="317"/>
      <c r="AC221" s="317" vm="141">
        <v>412.4</v>
      </c>
      <c r="AD221" s="440" vm="226">
        <v>229.46</v>
      </c>
      <c r="AE221" s="317" vm="375">
        <v>292.97999999999996</v>
      </c>
      <c r="AF221" s="317" vm="454">
        <v>508.51</v>
      </c>
      <c r="AG221" s="317" vm="570">
        <v>508.51</v>
      </c>
      <c r="AH221" s="440" vm="685">
        <v>571.51</v>
      </c>
      <c r="AI221" s="317"/>
      <c r="AJ221" s="317"/>
      <c r="AL221" s="317"/>
      <c r="AM221" s="317"/>
      <c r="AN221" s="317"/>
      <c r="AO221" s="317"/>
      <c r="AP221" s="317"/>
      <c r="AQ221" s="317"/>
      <c r="AR221" s="317"/>
      <c r="AS221" s="317"/>
    </row>
    <row r="222" spans="2:45" ht="15" customHeight="1" outlineLevel="1" x14ac:dyDescent="0.35">
      <c r="B222" s="148" t="s">
        <v>188</v>
      </c>
      <c r="C222" s="148"/>
      <c r="D222" s="148"/>
      <c r="E222" s="148"/>
      <c r="F222" s="148"/>
      <c r="G222" s="148"/>
      <c r="H222" s="148"/>
      <c r="I222" s="148"/>
      <c r="J222" s="148"/>
      <c r="K222" s="148"/>
      <c r="L222" s="317">
        <v>0</v>
      </c>
      <c r="M222" s="317">
        <v>0</v>
      </c>
      <c r="N222" s="317">
        <v>0</v>
      </c>
      <c r="O222" s="317">
        <v>0</v>
      </c>
      <c r="P222" s="317">
        <v>0</v>
      </c>
      <c r="Q222" s="317">
        <v>0</v>
      </c>
      <c r="R222" s="317">
        <v>0</v>
      </c>
      <c r="S222" s="317">
        <v>0</v>
      </c>
      <c r="T222" s="317">
        <v>0</v>
      </c>
      <c r="U222" s="317">
        <v>0</v>
      </c>
      <c r="V222" s="317">
        <v>0</v>
      </c>
      <c r="W222" s="317">
        <v>4.5999999999999996</v>
      </c>
      <c r="X222" s="317">
        <v>4.5999999999999996</v>
      </c>
      <c r="Y222" s="317" vm="90">
        <v>4.5999999999999996</v>
      </c>
      <c r="Z222" s="317" vm="414">
        <f t="shared" si="140"/>
        <v>4.5999999999999996</v>
      </c>
      <c r="AA222" s="317"/>
      <c r="AC222" s="317" vm="151">
        <v>4.5999999999999996</v>
      </c>
      <c r="AD222" s="440" vm="243">
        <v>4.5999999999999996</v>
      </c>
      <c r="AE222" s="317" vm="377">
        <v>4.5999999999999996</v>
      </c>
      <c r="AF222" s="317" vm="414">
        <v>4.5999999999999996</v>
      </c>
      <c r="AG222" s="317" vm="572">
        <v>4.5999999999999996</v>
      </c>
      <c r="AH222" s="440" vm="671">
        <v>4.5999999999999996</v>
      </c>
      <c r="AI222" s="317"/>
      <c r="AJ222" s="317"/>
      <c r="AL222" s="317"/>
      <c r="AM222" s="317"/>
      <c r="AN222" s="317"/>
      <c r="AO222" s="317"/>
      <c r="AP222" s="317"/>
      <c r="AQ222" s="317"/>
      <c r="AR222" s="317"/>
      <c r="AS222" s="317"/>
    </row>
    <row r="223" spans="2:45" ht="15" customHeight="1" outlineLevel="1" x14ac:dyDescent="0.35">
      <c r="B223" s="148" t="s">
        <v>327</v>
      </c>
      <c r="C223" s="148"/>
      <c r="D223" s="148"/>
      <c r="E223" s="148"/>
      <c r="F223" s="148"/>
      <c r="G223" s="148"/>
      <c r="H223" s="148"/>
      <c r="I223" s="148"/>
      <c r="J223" s="148"/>
      <c r="K223" s="148"/>
      <c r="L223" s="317">
        <v>0</v>
      </c>
      <c r="M223" s="317">
        <v>0</v>
      </c>
      <c r="N223" s="317">
        <v>0</v>
      </c>
      <c r="O223" s="317">
        <v>0</v>
      </c>
      <c r="P223" s="317">
        <v>0</v>
      </c>
      <c r="Q223" s="317">
        <v>0</v>
      </c>
      <c r="R223" s="317">
        <v>0</v>
      </c>
      <c r="S223" s="317">
        <v>0</v>
      </c>
      <c r="T223" s="317">
        <v>0</v>
      </c>
      <c r="U223" s="317">
        <v>0</v>
      </c>
      <c r="V223" s="317">
        <v>0</v>
      </c>
      <c r="W223" s="317">
        <v>44.62</v>
      </c>
      <c r="X223" s="317">
        <v>44.62</v>
      </c>
      <c r="Y223" s="317" vm="497">
        <v>80.025000000000006</v>
      </c>
      <c r="Z223" s="317" vm="455">
        <f t="shared" si="140"/>
        <v>149.625</v>
      </c>
      <c r="AA223" s="317"/>
      <c r="AC223" s="317" vm="159">
        <v>80.025000000000006</v>
      </c>
      <c r="AD223" s="440" vm="255">
        <v>80.025000000000006</v>
      </c>
      <c r="AE223" s="317" vm="376">
        <v>80.025000000000006</v>
      </c>
      <c r="AF223" s="317" vm="455">
        <v>149.625</v>
      </c>
      <c r="AG223" s="317" vm="571">
        <v>149.625</v>
      </c>
      <c r="AH223" s="440" vm="648">
        <v>149.625</v>
      </c>
      <c r="AI223" s="317"/>
      <c r="AJ223" s="317"/>
      <c r="AL223" s="317"/>
      <c r="AM223" s="317"/>
      <c r="AN223" s="317"/>
      <c r="AO223" s="317"/>
      <c r="AP223" s="317"/>
      <c r="AQ223" s="317"/>
      <c r="AR223" s="317"/>
      <c r="AS223" s="317"/>
    </row>
    <row r="224" spans="2:45" ht="15" customHeight="1" outlineLevel="1" x14ac:dyDescent="0.35">
      <c r="B224" s="148" t="s">
        <v>216</v>
      </c>
      <c r="C224" s="148"/>
      <c r="D224" s="148"/>
      <c r="E224" s="148"/>
      <c r="F224" s="148"/>
      <c r="G224" s="148"/>
      <c r="H224" s="148"/>
      <c r="I224" s="148"/>
      <c r="J224" s="148"/>
      <c r="K224" s="148"/>
      <c r="L224" s="317">
        <v>0</v>
      </c>
      <c r="M224" s="317">
        <v>0</v>
      </c>
      <c r="N224" s="317">
        <v>0</v>
      </c>
      <c r="O224" s="317">
        <v>0</v>
      </c>
      <c r="P224" s="317">
        <v>0</v>
      </c>
      <c r="Q224" s="317">
        <v>0</v>
      </c>
      <c r="R224" s="317">
        <v>0</v>
      </c>
      <c r="S224" s="317">
        <v>0</v>
      </c>
      <c r="T224" s="317">
        <v>0</v>
      </c>
      <c r="U224" s="317">
        <v>0</v>
      </c>
      <c r="V224" s="317">
        <v>0</v>
      </c>
      <c r="W224" s="317">
        <v>0</v>
      </c>
      <c r="X224" s="317">
        <v>0</v>
      </c>
      <c r="Y224" s="317" vm="499">
        <v>9.4</v>
      </c>
      <c r="Z224" s="317" vm="415">
        <f t="shared" si="140"/>
        <v>49.239999999999995</v>
      </c>
      <c r="AA224" s="317"/>
      <c r="AC224" s="317" vm="160">
        <v>20.6</v>
      </c>
      <c r="AD224" s="440" vm="241">
        <v>29.900000000000002</v>
      </c>
      <c r="AE224" s="317" vm="378">
        <v>29.900000000000002</v>
      </c>
      <c r="AF224" s="317" vm="415">
        <v>49.239999999999995</v>
      </c>
      <c r="AG224" s="317" vm="573">
        <v>49.239999999999995</v>
      </c>
      <c r="AH224" s="440" vm="662">
        <v>49.239999999999995</v>
      </c>
      <c r="AI224" s="317"/>
      <c r="AJ224" s="317"/>
      <c r="AL224" s="317"/>
      <c r="AM224" s="317"/>
      <c r="AN224" s="317"/>
      <c r="AO224" s="317"/>
      <c r="AP224" s="317"/>
      <c r="AQ224" s="317"/>
      <c r="AR224" s="317"/>
      <c r="AS224" s="317"/>
    </row>
    <row r="225" spans="1:45" ht="15" customHeight="1" outlineLevel="1" x14ac:dyDescent="0.35">
      <c r="B225" s="148" t="s">
        <v>281</v>
      </c>
      <c r="C225" s="148"/>
      <c r="D225" s="148"/>
      <c r="E225" s="148"/>
      <c r="F225" s="148"/>
      <c r="G225" s="148"/>
      <c r="H225" s="148"/>
      <c r="I225" s="148"/>
      <c r="J225" s="148"/>
      <c r="K225" s="148"/>
      <c r="L225" s="317">
        <v>0</v>
      </c>
      <c r="M225" s="317">
        <v>0</v>
      </c>
      <c r="N225" s="317">
        <v>0</v>
      </c>
      <c r="O225" s="317">
        <v>0</v>
      </c>
      <c r="P225" s="317">
        <v>0</v>
      </c>
      <c r="Q225" s="317">
        <v>0</v>
      </c>
      <c r="R225" s="317">
        <v>0</v>
      </c>
      <c r="S225" s="317">
        <v>0</v>
      </c>
      <c r="T225" s="317">
        <v>0</v>
      </c>
      <c r="U225" s="317">
        <v>0</v>
      </c>
      <c r="V225" s="317">
        <v>0</v>
      </c>
      <c r="W225" s="317">
        <v>0</v>
      </c>
      <c r="X225" s="317">
        <v>0</v>
      </c>
      <c r="Y225" s="317">
        <v>0</v>
      </c>
      <c r="Z225" s="317" vm="422">
        <f t="shared" si="140"/>
        <v>73.7</v>
      </c>
      <c r="AA225" s="317"/>
      <c r="AC225" s="317">
        <v>0</v>
      </c>
      <c r="AD225" s="317">
        <v>0</v>
      </c>
      <c r="AE225" s="317">
        <v>0</v>
      </c>
      <c r="AF225" s="440" vm="422">
        <v>73.7</v>
      </c>
      <c r="AG225" s="440" vm="531">
        <v>73.7</v>
      </c>
      <c r="AH225" s="317" vm="614">
        <v>73.7</v>
      </c>
      <c r="AI225" s="317"/>
      <c r="AJ225" s="440"/>
      <c r="AL225" s="317"/>
      <c r="AM225" s="317"/>
      <c r="AN225" s="317"/>
      <c r="AO225" s="317"/>
      <c r="AP225" s="317"/>
      <c r="AQ225" s="317"/>
      <c r="AR225" s="317"/>
      <c r="AS225" s="317"/>
    </row>
    <row r="226" spans="1:45" ht="15" customHeight="1" x14ac:dyDescent="0.35">
      <c r="B226" s="130"/>
      <c r="C226" s="130"/>
      <c r="D226" s="130"/>
      <c r="E226" s="130"/>
      <c r="F226" s="130"/>
      <c r="G226" s="130"/>
      <c r="H226" s="130"/>
      <c r="I226" s="130"/>
      <c r="J226" s="130"/>
      <c r="K226" s="130"/>
      <c r="Q226" s="334"/>
      <c r="R226" s="334"/>
      <c r="S226" s="334"/>
      <c r="T226" s="334"/>
      <c r="U226" s="334"/>
    </row>
    <row r="227" spans="1:45" s="335" customFormat="1" ht="15" customHeight="1" x14ac:dyDescent="0.35">
      <c r="A227" s="4"/>
      <c r="B227" s="39" t="s">
        <v>89</v>
      </c>
      <c r="C227" s="39"/>
      <c r="D227" s="39"/>
      <c r="E227" s="39"/>
      <c r="F227" s="39"/>
      <c r="G227" s="39"/>
      <c r="H227" s="39"/>
      <c r="I227" s="39"/>
      <c r="J227" s="39"/>
      <c r="K227" s="39"/>
      <c r="L227" s="328">
        <v>0.27</v>
      </c>
      <c r="M227" s="328">
        <v>0.25</v>
      </c>
      <c r="N227" s="328">
        <v>0.26</v>
      </c>
      <c r="O227" s="328">
        <v>0.28000000000000003</v>
      </c>
      <c r="P227" s="328">
        <v>0.27</v>
      </c>
      <c r="Q227" s="328">
        <v>0.26</v>
      </c>
      <c r="R227" s="328">
        <v>0.26</v>
      </c>
      <c r="S227" s="328">
        <v>0.27</v>
      </c>
      <c r="T227" s="328">
        <v>0.26</v>
      </c>
      <c r="U227" s="328">
        <v>0.28000000000000003</v>
      </c>
      <c r="V227" s="328">
        <v>0.26</v>
      </c>
      <c r="W227" s="328">
        <v>0.26</v>
      </c>
      <c r="X227" s="328">
        <v>0.26</v>
      </c>
      <c r="Y227" s="328" vm="84">
        <v>0.26321205324859354</v>
      </c>
      <c r="Z227" s="328" vm="426">
        <f t="shared" ref="Z227:Z237" si="141">AF227</f>
        <v>0.25368455574464371</v>
      </c>
      <c r="AA227" s="328"/>
      <c r="AC227" s="328" vm="153">
        <v>0.32921217874026948</v>
      </c>
      <c r="AD227" s="328" vm="215">
        <v>0.27284371821149445</v>
      </c>
      <c r="AE227" s="328" vm="328">
        <v>0.24930837722519625</v>
      </c>
      <c r="AF227" s="328" vm="426">
        <v>0.25368455574464371</v>
      </c>
      <c r="AG227" s="328" vm="564">
        <v>0.27866536900962274</v>
      </c>
      <c r="AH227" s="328" vm="663">
        <v>0.24216104929029975</v>
      </c>
      <c r="AI227" s="328"/>
      <c r="AJ227" s="328"/>
      <c r="AL227"/>
      <c r="AM227"/>
      <c r="AN227"/>
      <c r="AO227"/>
      <c r="AP227" s="328"/>
      <c r="AQ227" s="328"/>
      <c r="AR227" s="328"/>
      <c r="AS227" s="328"/>
    </row>
    <row r="228" spans="1:45" ht="15" customHeight="1" x14ac:dyDescent="0.35">
      <c r="B228" s="130" t="s">
        <v>75</v>
      </c>
      <c r="C228" s="130"/>
      <c r="D228" s="130"/>
      <c r="E228" s="130"/>
      <c r="F228" s="130"/>
      <c r="G228" s="130"/>
      <c r="H228" s="130"/>
      <c r="I228" s="130"/>
      <c r="J228" s="130"/>
      <c r="K228" s="130"/>
      <c r="L228" s="312">
        <v>0.27</v>
      </c>
      <c r="M228" s="312">
        <v>0.25</v>
      </c>
      <c r="N228" s="312">
        <v>0.27</v>
      </c>
      <c r="O228" s="312">
        <v>0.28999999999999998</v>
      </c>
      <c r="P228" s="312">
        <v>0.28000000000000003</v>
      </c>
      <c r="Q228" s="312">
        <v>0.26</v>
      </c>
      <c r="R228" s="312">
        <v>0.26</v>
      </c>
      <c r="S228" s="312">
        <v>0.27</v>
      </c>
      <c r="T228" s="312">
        <v>0.26</v>
      </c>
      <c r="U228" s="312">
        <v>0.28000000000000003</v>
      </c>
      <c r="V228" s="312">
        <v>0.25</v>
      </c>
      <c r="W228" s="312">
        <v>0.26</v>
      </c>
      <c r="X228" s="312">
        <v>0.26</v>
      </c>
      <c r="Y228" s="312" vm="85">
        <v>0.24897900934286077</v>
      </c>
      <c r="Z228" s="312" vm="411">
        <f t="shared" si="141"/>
        <v>0.24540733030288342</v>
      </c>
      <c r="AA228" s="312"/>
      <c r="AC228" s="312" vm="154">
        <v>0.31167798326884799</v>
      </c>
      <c r="AD228" s="312" vm="241">
        <v>0.26319618070711875</v>
      </c>
      <c r="AE228" s="312" vm="367">
        <v>0.24061181104839141</v>
      </c>
      <c r="AF228" s="312" vm="411">
        <v>0.24540733030288342</v>
      </c>
      <c r="AG228" s="312" vm="565">
        <v>0.28274610714502108</v>
      </c>
      <c r="AH228" s="312" vm="649">
        <v>0.23384900410741838</v>
      </c>
      <c r="AI228" s="312"/>
      <c r="AJ228" s="312"/>
      <c r="AL228"/>
      <c r="AM228"/>
      <c r="AN228"/>
      <c r="AO228"/>
      <c r="AP228" s="312"/>
      <c r="AQ228" s="312"/>
      <c r="AR228" s="312"/>
      <c r="AS228" s="312"/>
    </row>
    <row r="229" spans="1:45" ht="15" customHeight="1" x14ac:dyDescent="0.35">
      <c r="B229" s="130" t="s">
        <v>70</v>
      </c>
      <c r="C229" s="130"/>
      <c r="D229" s="130"/>
      <c r="E229" s="130"/>
      <c r="F229" s="130"/>
      <c r="G229" s="130"/>
      <c r="H229" s="130"/>
      <c r="I229" s="130"/>
      <c r="J229" s="130"/>
      <c r="K229" s="130"/>
      <c r="L229" s="312">
        <v>0.28999999999999998</v>
      </c>
      <c r="M229" s="312">
        <v>0.27</v>
      </c>
      <c r="N229" s="312">
        <v>0.27</v>
      </c>
      <c r="O229" s="312">
        <v>0.28999999999999998</v>
      </c>
      <c r="P229" s="312">
        <v>0.3</v>
      </c>
      <c r="Q229" s="312">
        <v>0.27</v>
      </c>
      <c r="R229" s="312">
        <v>0.28000000000000003</v>
      </c>
      <c r="S229" s="312">
        <v>0.27</v>
      </c>
      <c r="T229" s="312">
        <v>0.27</v>
      </c>
      <c r="U229" s="312">
        <v>0.28999999999999998</v>
      </c>
      <c r="V229" s="312">
        <v>0.26</v>
      </c>
      <c r="W229" s="312">
        <v>0.28000000000000003</v>
      </c>
      <c r="X229" s="312">
        <v>0.27</v>
      </c>
      <c r="Y229" s="312" vm="86">
        <v>0.26889546935343944</v>
      </c>
      <c r="Z229" s="312" vm="451">
        <f t="shared" si="141"/>
        <v>0.27451005546440616</v>
      </c>
      <c r="AA229" s="312"/>
      <c r="AC229" s="312" vm="155">
        <v>0.34214525115606986</v>
      </c>
      <c r="AD229" s="312" vm="225">
        <v>0.29281977313206747</v>
      </c>
      <c r="AE229" s="312" vm="368">
        <v>0.27050587980392787</v>
      </c>
      <c r="AF229" s="312" vm="451">
        <v>0.27451005546440616</v>
      </c>
      <c r="AG229" s="312" vm="566">
        <v>0.29932239231883268</v>
      </c>
      <c r="AH229" s="312" vm="653">
        <v>0.26189712837506962</v>
      </c>
      <c r="AI229" s="312"/>
      <c r="AJ229" s="312"/>
      <c r="AL229"/>
      <c r="AM229"/>
      <c r="AN229"/>
      <c r="AO229"/>
      <c r="AP229" s="312"/>
      <c r="AQ229" s="312"/>
      <c r="AR229" s="312"/>
      <c r="AS229" s="312"/>
    </row>
    <row r="230" spans="1:45" ht="15" customHeight="1" x14ac:dyDescent="0.35">
      <c r="B230" s="130" t="s">
        <v>173</v>
      </c>
      <c r="C230" s="130"/>
      <c r="D230" s="130"/>
      <c r="E230" s="130"/>
      <c r="F230" s="130"/>
      <c r="G230" s="130"/>
      <c r="H230" s="130"/>
      <c r="I230" s="130"/>
      <c r="J230" s="130"/>
      <c r="K230" s="130"/>
      <c r="L230" s="312">
        <v>0.24</v>
      </c>
      <c r="M230" s="312">
        <v>0.23</v>
      </c>
      <c r="N230" s="312">
        <v>0.24</v>
      </c>
      <c r="O230" s="312">
        <v>0.24</v>
      </c>
      <c r="P230" s="312">
        <v>0.24</v>
      </c>
      <c r="Q230" s="312">
        <v>0.27</v>
      </c>
      <c r="R230" s="312">
        <v>0.25</v>
      </c>
      <c r="S230" s="312">
        <v>0.27</v>
      </c>
      <c r="T230" s="312">
        <v>0.24</v>
      </c>
      <c r="U230" s="312">
        <v>0.26</v>
      </c>
      <c r="V230" s="312">
        <v>0.27</v>
      </c>
      <c r="W230" s="312">
        <v>0.26</v>
      </c>
      <c r="X230" s="312">
        <v>0.26</v>
      </c>
      <c r="Y230" s="312" vm="87">
        <v>0.27684280734801137</v>
      </c>
      <c r="Z230" s="312" vm="407">
        <f t="shared" si="141"/>
        <v>0.24739039838613178</v>
      </c>
      <c r="AA230" s="312"/>
      <c r="AC230" s="312" vm="156">
        <v>0.34009686675498563</v>
      </c>
      <c r="AD230" s="312" vm="187">
        <v>0.27013036761665482</v>
      </c>
      <c r="AE230" s="312" vm="318">
        <v>0.24375505761537528</v>
      </c>
      <c r="AF230" s="312" vm="407">
        <v>0.24739039838613178</v>
      </c>
      <c r="AG230" s="312" vm="535">
        <v>0.2576940127786661</v>
      </c>
      <c r="AH230" s="312" vm="678">
        <v>0.23692525734794076</v>
      </c>
      <c r="AI230" s="312"/>
      <c r="AJ230" s="312"/>
      <c r="AL230"/>
      <c r="AM230"/>
      <c r="AN230"/>
      <c r="AO230"/>
      <c r="AP230" s="312"/>
      <c r="AQ230" s="312"/>
      <c r="AR230" s="312"/>
      <c r="AS230" s="312"/>
    </row>
    <row r="231" spans="1:45" ht="15" customHeight="1" outlineLevel="1" x14ac:dyDescent="0.35">
      <c r="B231" s="148" t="s">
        <v>323</v>
      </c>
      <c r="C231" s="148"/>
      <c r="D231" s="148"/>
      <c r="E231" s="148"/>
      <c r="F231" s="148"/>
      <c r="G231" s="148"/>
      <c r="H231" s="148"/>
      <c r="I231" s="148"/>
      <c r="J231" s="148"/>
      <c r="K231" s="148"/>
      <c r="L231" s="332">
        <v>0.23</v>
      </c>
      <c r="M231" s="332">
        <v>0.23</v>
      </c>
      <c r="N231" s="332">
        <v>0.26</v>
      </c>
      <c r="O231" s="332">
        <v>0.25</v>
      </c>
      <c r="P231" s="332">
        <v>0.24</v>
      </c>
      <c r="Q231" s="332">
        <v>0.26</v>
      </c>
      <c r="R231" s="332">
        <v>0.23</v>
      </c>
      <c r="S231" s="332">
        <v>0.23</v>
      </c>
      <c r="T231" s="332">
        <v>0.23</v>
      </c>
      <c r="U231" s="332">
        <v>0.22</v>
      </c>
      <c r="V231" s="332">
        <v>0.31</v>
      </c>
      <c r="W231" s="332">
        <v>0.24</v>
      </c>
      <c r="X231" s="332">
        <v>0.24</v>
      </c>
      <c r="Y231" s="332" vm="91">
        <v>0.27514704396570933</v>
      </c>
      <c r="Z231" s="332" vm="456">
        <f t="shared" si="141"/>
        <v>0.21738117215651692</v>
      </c>
      <c r="AA231" s="332"/>
      <c r="AC231" s="332" vm="161">
        <v>0.31376997271925283</v>
      </c>
      <c r="AD231" s="441" vm="256">
        <v>0.24045426347767113</v>
      </c>
      <c r="AE231" s="332" vm="379">
        <v>0.20504498542957184</v>
      </c>
      <c r="AF231" s="332" vm="456">
        <v>0.21738117215651692</v>
      </c>
      <c r="AG231" s="332" vm="536">
        <v>0.25043755734357914</v>
      </c>
      <c r="AH231" s="441" vm="666">
        <v>0.19968785771724937</v>
      </c>
      <c r="AI231" s="332"/>
      <c r="AJ231" s="332"/>
      <c r="AL231"/>
      <c r="AM231"/>
      <c r="AN231"/>
      <c r="AO231"/>
      <c r="AP231" s="332"/>
      <c r="AQ231" s="332"/>
      <c r="AR231" s="332"/>
      <c r="AS231" s="332"/>
    </row>
    <row r="232" spans="1:45" ht="15" customHeight="1" outlineLevel="1" x14ac:dyDescent="0.35">
      <c r="B232" s="148" t="s">
        <v>187</v>
      </c>
      <c r="C232" s="148"/>
      <c r="D232" s="148"/>
      <c r="E232" s="148"/>
      <c r="F232" s="148"/>
      <c r="G232" s="148"/>
      <c r="H232" s="148"/>
      <c r="I232" s="148"/>
      <c r="J232" s="148"/>
      <c r="K232" s="148"/>
      <c r="L232" s="332">
        <v>0.23</v>
      </c>
      <c r="M232" s="332">
        <v>0.23</v>
      </c>
      <c r="N232" s="332">
        <v>0.25</v>
      </c>
      <c r="O232" s="332">
        <v>0.23</v>
      </c>
      <c r="P232" s="332">
        <v>0.22</v>
      </c>
      <c r="Q232" s="332">
        <v>0.25</v>
      </c>
      <c r="R232" s="332">
        <v>0.21</v>
      </c>
      <c r="S232" s="332">
        <v>0.21</v>
      </c>
      <c r="T232" s="332">
        <v>0.21</v>
      </c>
      <c r="U232" s="332">
        <v>0.22</v>
      </c>
      <c r="V232" s="332" t="s">
        <v>11</v>
      </c>
      <c r="W232" s="332">
        <v>0.28999999999999998</v>
      </c>
      <c r="X232" s="332">
        <v>0.27</v>
      </c>
      <c r="Y232" s="332" vm="102">
        <v>0.33570128139269412</v>
      </c>
      <c r="Z232" s="332" vm="421">
        <f t="shared" si="141"/>
        <v>0.28262616879174257</v>
      </c>
      <c r="AA232" s="332"/>
      <c r="AC232" s="332" vm="151">
        <v>0.44624576923076925</v>
      </c>
      <c r="AD232" s="441" vm="227">
        <v>0.34153146062271067</v>
      </c>
      <c r="AE232" s="332" vm="372">
        <v>0.29278918035279805</v>
      </c>
      <c r="AF232" s="332" vm="421">
        <v>0.28262616879174257</v>
      </c>
      <c r="AG232" s="332" vm="563">
        <v>0.28221381018518515</v>
      </c>
      <c r="AH232" s="441" vm="644">
        <v>0.23580253453038674</v>
      </c>
      <c r="AI232" s="332"/>
      <c r="AJ232" s="332"/>
      <c r="AL232"/>
      <c r="AM232"/>
      <c r="AN232"/>
      <c r="AO232"/>
      <c r="AP232" s="332"/>
      <c r="AQ232" s="332"/>
      <c r="AR232" s="332"/>
      <c r="AS232" s="332"/>
    </row>
    <row r="233" spans="1:45" ht="15" customHeight="1" outlineLevel="1" x14ac:dyDescent="0.35">
      <c r="B233" s="148" t="s">
        <v>324</v>
      </c>
      <c r="C233" s="148"/>
      <c r="D233" s="148"/>
      <c r="E233" s="148"/>
      <c r="F233" s="148"/>
      <c r="G233" s="148"/>
      <c r="H233" s="148"/>
      <c r="I233" s="148"/>
      <c r="J233" s="148"/>
      <c r="K233" s="148"/>
      <c r="L233" s="332">
        <v>0.27</v>
      </c>
      <c r="M233" s="332">
        <v>0.27</v>
      </c>
      <c r="N233" s="332">
        <v>0.26</v>
      </c>
      <c r="O233" s="332">
        <v>0.24</v>
      </c>
      <c r="P233" s="332">
        <v>0.24</v>
      </c>
      <c r="Q233" s="332">
        <v>0.28000000000000003</v>
      </c>
      <c r="R233" s="332">
        <v>0.25</v>
      </c>
      <c r="S233" s="332">
        <v>0.3</v>
      </c>
      <c r="T233" s="332">
        <v>0.25</v>
      </c>
      <c r="U233" s="332">
        <v>0.3</v>
      </c>
      <c r="V233" s="332">
        <v>0.28999999999999998</v>
      </c>
      <c r="W233" s="332">
        <v>0.27</v>
      </c>
      <c r="X233" s="332">
        <v>0.28000000000000003</v>
      </c>
      <c r="Y233" s="332" vm="88">
        <v>0.28459147443554478</v>
      </c>
      <c r="Z233" s="332" vm="457">
        <f t="shared" si="141"/>
        <v>0.27415738202853662</v>
      </c>
      <c r="AA233" s="332"/>
      <c r="AC233" s="332" vm="162">
        <v>0.39109433737287658</v>
      </c>
      <c r="AD233" s="441" vm="257">
        <v>0.3082985387208223</v>
      </c>
      <c r="AE233" s="332" vm="380">
        <v>0.26960437636027773</v>
      </c>
      <c r="AF233" s="332" vm="457">
        <v>0.27415738202853662</v>
      </c>
      <c r="AG233" s="332" vm="574">
        <v>0.28335660240582466</v>
      </c>
      <c r="AH233" s="441" vm="659">
        <v>0.26172578810004538</v>
      </c>
      <c r="AI233" s="332"/>
      <c r="AJ233" s="332"/>
      <c r="AL233"/>
      <c r="AM233"/>
      <c r="AN233"/>
      <c r="AO233"/>
      <c r="AP233" s="332"/>
      <c r="AQ233" s="332"/>
      <c r="AR233" s="332"/>
      <c r="AS233" s="332"/>
    </row>
    <row r="234" spans="1:45" ht="15" customHeight="1" outlineLevel="1" x14ac:dyDescent="0.35">
      <c r="B234" s="148" t="s">
        <v>325</v>
      </c>
      <c r="C234" s="148"/>
      <c r="D234" s="148"/>
      <c r="E234" s="148"/>
      <c r="F234" s="148"/>
      <c r="G234" s="148"/>
      <c r="H234" s="148"/>
      <c r="I234" s="148"/>
      <c r="J234" s="148"/>
      <c r="K234" s="148"/>
      <c r="L234" s="332" t="s">
        <v>11</v>
      </c>
      <c r="M234" s="332">
        <v>0.16</v>
      </c>
      <c r="N234" s="332">
        <v>0.21</v>
      </c>
      <c r="O234" s="332">
        <v>0.24</v>
      </c>
      <c r="P234" s="332">
        <v>0.22</v>
      </c>
      <c r="Q234" s="332">
        <v>0.26</v>
      </c>
      <c r="R234" s="332">
        <v>0.25</v>
      </c>
      <c r="S234" s="332">
        <v>0.28000000000000003</v>
      </c>
      <c r="T234" s="332">
        <v>0.23</v>
      </c>
      <c r="U234" s="332">
        <v>0.25</v>
      </c>
      <c r="V234" s="332">
        <v>0.26</v>
      </c>
      <c r="W234" s="332">
        <v>0.24</v>
      </c>
      <c r="X234" s="332">
        <v>0.26</v>
      </c>
      <c r="Y234" s="332" vm="128">
        <v>0.28110351829514257</v>
      </c>
      <c r="Z234" s="332" vm="420">
        <f t="shared" si="141"/>
        <v>0.23614495840466393</v>
      </c>
      <c r="AA234" s="332"/>
      <c r="AC234" s="332" vm="163">
        <v>0.32104640578040505</v>
      </c>
      <c r="AD234" s="441" vm="228">
        <v>0.25395863582902067</v>
      </c>
      <c r="AE234" s="332" vm="381">
        <v>0.23289649604213375</v>
      </c>
      <c r="AF234" s="332" vm="420">
        <v>0.23614495840466393</v>
      </c>
      <c r="AG234" s="332" vm="575">
        <v>0.25705042547342316</v>
      </c>
      <c r="AH234" s="441" vm="639">
        <v>0.24427241856450232</v>
      </c>
      <c r="AI234" s="332"/>
      <c r="AJ234" s="332"/>
      <c r="AL234"/>
      <c r="AM234"/>
      <c r="AN234"/>
      <c r="AO234"/>
      <c r="AP234" s="332"/>
      <c r="AQ234" s="332"/>
      <c r="AR234" s="332"/>
      <c r="AS234" s="332"/>
    </row>
    <row r="235" spans="1:45" ht="15" customHeight="1" outlineLevel="1" x14ac:dyDescent="0.35">
      <c r="B235" s="148" t="s">
        <v>326</v>
      </c>
      <c r="C235" s="148"/>
      <c r="D235" s="148"/>
      <c r="E235" s="148"/>
      <c r="F235" s="148"/>
      <c r="G235" s="148"/>
      <c r="H235" s="148"/>
      <c r="I235" s="148"/>
      <c r="J235" s="148"/>
      <c r="K235" s="148"/>
      <c r="L235" s="332" t="s">
        <v>11</v>
      </c>
      <c r="M235" s="332" t="s">
        <v>11</v>
      </c>
      <c r="N235" s="332">
        <v>0</v>
      </c>
      <c r="O235" s="332">
        <v>0.25</v>
      </c>
      <c r="P235" s="332">
        <v>0.26</v>
      </c>
      <c r="Q235" s="332">
        <v>0.28000000000000003</v>
      </c>
      <c r="R235" s="332">
        <v>0.28000000000000003</v>
      </c>
      <c r="S235" s="332">
        <v>0.27</v>
      </c>
      <c r="T235" s="332">
        <v>0.27</v>
      </c>
      <c r="U235" s="332">
        <v>0.27</v>
      </c>
      <c r="V235" s="332">
        <v>0.25</v>
      </c>
      <c r="W235" s="332">
        <v>0.26</v>
      </c>
      <c r="X235" s="332">
        <v>0.25</v>
      </c>
      <c r="Y235" s="332" vm="92">
        <v>0.25839302098177536</v>
      </c>
      <c r="Z235" s="332" vm="458">
        <f t="shared" si="141"/>
        <v>0.24776764762609704</v>
      </c>
      <c r="AA235" s="332"/>
      <c r="AC235" s="332" vm="164">
        <v>0.31422024171014162</v>
      </c>
      <c r="AD235" s="441" vm="229">
        <v>0.25810775768879435</v>
      </c>
      <c r="AE235" s="332" vm="382">
        <v>0.24416379784952266</v>
      </c>
      <c r="AF235" s="332" vm="458">
        <v>0.24776764762609704</v>
      </c>
      <c r="AG235" s="332" vm="576">
        <v>0.23914079653618742</v>
      </c>
      <c r="AH235" s="441" vm="658">
        <v>0.24090644245170043</v>
      </c>
      <c r="AI235" s="332"/>
      <c r="AJ235" s="332"/>
      <c r="AL235"/>
      <c r="AM235"/>
      <c r="AN235"/>
      <c r="AO235"/>
      <c r="AP235" s="332"/>
      <c r="AQ235" s="332"/>
      <c r="AR235" s="332"/>
      <c r="AS235" s="332"/>
    </row>
    <row r="236" spans="1:45" ht="15" customHeight="1" outlineLevel="1" x14ac:dyDescent="0.35">
      <c r="B236" s="148" t="s">
        <v>188</v>
      </c>
      <c r="C236" s="148"/>
      <c r="D236" s="148"/>
      <c r="E236" s="148"/>
      <c r="F236" s="148"/>
      <c r="G236" s="148"/>
      <c r="H236" s="148"/>
      <c r="I236" s="148"/>
      <c r="J236" s="148"/>
      <c r="K236" s="148"/>
      <c r="L236" s="332">
        <v>0</v>
      </c>
      <c r="M236" s="332">
        <v>0</v>
      </c>
      <c r="N236" s="332">
        <v>0</v>
      </c>
      <c r="O236" s="332">
        <v>0</v>
      </c>
      <c r="P236" s="332">
        <v>0</v>
      </c>
      <c r="Q236" s="332">
        <v>0</v>
      </c>
      <c r="R236" s="332">
        <v>0</v>
      </c>
      <c r="S236" s="332">
        <v>0</v>
      </c>
      <c r="T236" s="332">
        <v>0</v>
      </c>
      <c r="U236" s="332">
        <v>0</v>
      </c>
      <c r="V236" s="332">
        <v>0</v>
      </c>
      <c r="W236" s="332">
        <v>0.23</v>
      </c>
      <c r="X236" s="332">
        <v>0.24</v>
      </c>
      <c r="Y236" s="332">
        <v>0.21490950962874722</v>
      </c>
      <c r="Z236" s="332" vm="419">
        <f t="shared" si="141"/>
        <v>0.21518485138734658</v>
      </c>
      <c r="AA236" s="332"/>
      <c r="AC236" s="332" vm="166">
        <v>0.21837175505653766</v>
      </c>
      <c r="AD236" s="441" vm="243">
        <v>0.20825021898391463</v>
      </c>
      <c r="AE236" s="332" vm="339">
        <v>0.19319991008145562</v>
      </c>
      <c r="AF236" s="332" vm="419">
        <v>0.21518485138734658</v>
      </c>
      <c r="AG236" s="332" vm="577">
        <v>0.22073949999499093</v>
      </c>
      <c r="AH236" s="441" vm="645">
        <v>0.18733398935097079</v>
      </c>
      <c r="AI236" s="332"/>
      <c r="AJ236" s="332"/>
      <c r="AL236"/>
      <c r="AM236"/>
      <c r="AN236"/>
      <c r="AO236"/>
      <c r="AP236" s="332"/>
      <c r="AQ236" s="332"/>
      <c r="AR236" s="332"/>
      <c r="AS236" s="332"/>
    </row>
    <row r="237" spans="1:45" ht="15" customHeight="1" outlineLevel="1" x14ac:dyDescent="0.35">
      <c r="B237" s="148" t="s">
        <v>327</v>
      </c>
      <c r="C237" s="148"/>
      <c r="D237" s="148"/>
      <c r="E237" s="148"/>
      <c r="F237" s="148"/>
      <c r="G237" s="148"/>
      <c r="H237" s="148"/>
      <c r="I237" s="148"/>
      <c r="J237" s="148"/>
      <c r="K237" s="148"/>
      <c r="L237" s="332">
        <v>0</v>
      </c>
      <c r="M237" s="332">
        <v>0</v>
      </c>
      <c r="N237" s="332">
        <v>0</v>
      </c>
      <c r="O237" s="332">
        <v>0</v>
      </c>
      <c r="P237" s="332">
        <v>0</v>
      </c>
      <c r="Q237" s="332">
        <v>0</v>
      </c>
      <c r="R237" s="332">
        <v>0</v>
      </c>
      <c r="S237" s="332">
        <v>0</v>
      </c>
      <c r="T237" s="332">
        <v>0</v>
      </c>
      <c r="U237" s="332">
        <v>0</v>
      </c>
      <c r="V237" s="332">
        <v>0</v>
      </c>
      <c r="W237" s="332">
        <v>0.2</v>
      </c>
      <c r="X237" s="332">
        <v>0.24</v>
      </c>
      <c r="Y237" s="332" vm="500">
        <v>0.22466561784531164</v>
      </c>
      <c r="Z237" s="332" vm="418">
        <f t="shared" si="141"/>
        <v>0.20922799358517466</v>
      </c>
      <c r="AA237" s="332"/>
      <c r="AC237" s="332" vm="165">
        <v>0.25023125147494896</v>
      </c>
      <c r="AD237" s="441" vm="230">
        <v>0.2288207590728599</v>
      </c>
      <c r="AE237" s="332" vm="383">
        <v>0.22160685149972395</v>
      </c>
      <c r="AF237" s="332" vm="418">
        <v>0.20922799358517466</v>
      </c>
      <c r="AG237" s="332" vm="578">
        <v>0.25510366344605473</v>
      </c>
      <c r="AH237" s="441" vm="617">
        <v>0.19310147930178556</v>
      </c>
      <c r="AI237" s="332"/>
      <c r="AJ237" s="332"/>
      <c r="AL237"/>
      <c r="AM237"/>
      <c r="AN237"/>
      <c r="AO237"/>
      <c r="AP237" s="332"/>
      <c r="AQ237" s="332"/>
      <c r="AR237" s="332"/>
      <c r="AS237" s="332"/>
    </row>
    <row r="238" spans="1:45" ht="15" customHeight="1" x14ac:dyDescent="0.35">
      <c r="B238" s="130"/>
      <c r="C238" s="130"/>
      <c r="D238" s="130"/>
      <c r="E238" s="130"/>
      <c r="F238" s="130"/>
      <c r="G238" s="130"/>
      <c r="H238" s="130"/>
      <c r="I238" s="130"/>
      <c r="J238" s="130"/>
      <c r="K238" s="130"/>
      <c r="L238" s="318"/>
      <c r="M238" s="318"/>
      <c r="N238" s="318"/>
      <c r="O238" s="318"/>
      <c r="P238" s="318"/>
      <c r="Q238" s="318"/>
      <c r="R238" s="318"/>
      <c r="S238" s="318"/>
      <c r="T238" s="318"/>
      <c r="U238" s="318"/>
      <c r="V238" s="318"/>
      <c r="W238" s="318"/>
      <c r="X238" s="318"/>
      <c r="Y238" s="318"/>
      <c r="Z238" s="318"/>
      <c r="AA238" s="318"/>
      <c r="AC238" s="318"/>
      <c r="AD238" s="318"/>
      <c r="AH238" s="318"/>
      <c r="AL238" s="318"/>
      <c r="AM238" s="318"/>
      <c r="AN238" s="318"/>
      <c r="AO238" s="318"/>
      <c r="AP238" s="318"/>
      <c r="AQ238" s="318"/>
      <c r="AR238" s="318"/>
      <c r="AS238" s="318"/>
    </row>
    <row r="239" spans="1:45" ht="15" customHeight="1" x14ac:dyDescent="0.35">
      <c r="B239" s="39" t="s">
        <v>190</v>
      </c>
      <c r="C239" s="39"/>
      <c r="D239" s="39"/>
      <c r="E239" s="39"/>
      <c r="F239" s="39"/>
      <c r="G239" s="39"/>
      <c r="H239" s="39"/>
      <c r="I239" s="39"/>
      <c r="J239" s="39"/>
      <c r="K239" s="39"/>
      <c r="L239" s="308">
        <v>6631.63</v>
      </c>
      <c r="M239" s="308">
        <v>7300.52</v>
      </c>
      <c r="N239" s="308">
        <v>8276.75</v>
      </c>
      <c r="O239" s="308">
        <v>9187.3799999999992</v>
      </c>
      <c r="P239" s="308">
        <v>9323.23</v>
      </c>
      <c r="Q239" s="308">
        <v>10062.36</v>
      </c>
      <c r="R239" s="308">
        <v>11230.34</v>
      </c>
      <c r="S239" s="308">
        <v>11668.9</v>
      </c>
      <c r="T239" s="308">
        <v>11479.93</v>
      </c>
      <c r="U239" s="308">
        <v>11790.81</v>
      </c>
      <c r="V239" s="308">
        <v>10024.1</v>
      </c>
      <c r="W239" s="308">
        <v>11356.45</v>
      </c>
      <c r="X239" s="308">
        <v>11778.25</v>
      </c>
      <c r="Y239" s="308">
        <v>11619.045380280855</v>
      </c>
      <c r="Z239" s="308">
        <f t="shared" ref="Z239:Z270" si="142">AF239</f>
        <v>11544.7028261</v>
      </c>
      <c r="AA239" s="308"/>
      <c r="AC239" s="308">
        <v>3579.9026200000012</v>
      </c>
      <c r="AD239" s="308">
        <v>6105.0805900000005</v>
      </c>
      <c r="AE239" s="308">
        <v>8521.0558865000003</v>
      </c>
      <c r="AF239" s="308">
        <v>11544.7028261</v>
      </c>
      <c r="AG239" s="308">
        <v>3147.3109092999998</v>
      </c>
      <c r="AH239" s="308">
        <v>5765.6769801</v>
      </c>
      <c r="AI239" s="308"/>
      <c r="AJ239" s="308"/>
      <c r="AL239" s="308">
        <f t="shared" ref="AL239:AL253" si="143">AC239</f>
        <v>3579.9026200000012</v>
      </c>
      <c r="AM239" s="308">
        <f t="shared" ref="AM239:AM253" si="144">AD239-AC239</f>
        <v>2525.1779699999993</v>
      </c>
      <c r="AN239" s="308">
        <f t="shared" ref="AN239:AN253" si="145">AE239-AD239</f>
        <v>2415.9752964999998</v>
      </c>
      <c r="AO239" s="308">
        <f t="shared" ref="AO239:AO253" si="146">AF239-AE239</f>
        <v>3023.6469395999993</v>
      </c>
      <c r="AP239" s="308">
        <f t="shared" ref="AP239:AP253" si="147">AG239</f>
        <v>3147.3109092999998</v>
      </c>
      <c r="AQ239" s="308">
        <f>AH239-AG239</f>
        <v>2618.3660708000002</v>
      </c>
      <c r="AR239" s="308"/>
      <c r="AS239" s="308"/>
    </row>
    <row r="240" spans="1:45" ht="15" customHeight="1" x14ac:dyDescent="0.35">
      <c r="B240" s="130" t="s">
        <v>75</v>
      </c>
      <c r="C240" s="130"/>
      <c r="D240" s="130"/>
      <c r="E240" s="130"/>
      <c r="F240" s="130"/>
      <c r="G240" s="130"/>
      <c r="H240" s="130"/>
      <c r="I240" s="130"/>
      <c r="J240" s="130"/>
      <c r="K240" s="130"/>
      <c r="L240" s="318">
        <v>4355.3100000000004</v>
      </c>
      <c r="M240" s="318">
        <v>4583.67</v>
      </c>
      <c r="N240" s="318">
        <v>5105.57</v>
      </c>
      <c r="O240" s="318">
        <v>5462.53</v>
      </c>
      <c r="P240" s="318">
        <v>5176.13</v>
      </c>
      <c r="Q240" s="318">
        <v>4846.7</v>
      </c>
      <c r="R240" s="318">
        <v>4926.3599999999997</v>
      </c>
      <c r="S240" s="318">
        <v>5095.41</v>
      </c>
      <c r="T240" s="318">
        <v>5163.88</v>
      </c>
      <c r="U240" s="318">
        <v>5298.3</v>
      </c>
      <c r="V240" s="318">
        <v>4346.1499999999996</v>
      </c>
      <c r="W240" s="318">
        <v>4979.04</v>
      </c>
      <c r="X240" s="318">
        <v>4885.12</v>
      </c>
      <c r="Y240" s="318">
        <v>4490.9207105706701</v>
      </c>
      <c r="Z240" s="318">
        <f t="shared" si="142"/>
        <v>4304.5354699999998</v>
      </c>
      <c r="AA240" s="318"/>
      <c r="AC240" s="318">
        <v>1324.52252</v>
      </c>
      <c r="AD240" s="318">
        <v>2258.1268099999998</v>
      </c>
      <c r="AE240" s="318">
        <v>3152.3076299999993</v>
      </c>
      <c r="AF240" s="318">
        <v>4304.5354699999998</v>
      </c>
      <c r="AG240" s="318">
        <v>1287.9367</v>
      </c>
      <c r="AH240" s="318">
        <v>2211.1169599999994</v>
      </c>
      <c r="AI240" s="318"/>
      <c r="AJ240" s="318"/>
      <c r="AL240" s="318">
        <f t="shared" si="143"/>
        <v>1324.52252</v>
      </c>
      <c r="AM240" s="318">
        <f t="shared" si="144"/>
        <v>933.60428999999976</v>
      </c>
      <c r="AN240" s="318">
        <f t="shared" si="145"/>
        <v>894.18081999999958</v>
      </c>
      <c r="AO240" s="318">
        <f t="shared" si="146"/>
        <v>1152.2278400000005</v>
      </c>
      <c r="AP240" s="318">
        <f t="shared" si="147"/>
        <v>1287.9367</v>
      </c>
      <c r="AQ240" s="318">
        <f t="shared" ref="AQ240:AQ253" si="148">AH240-AG240</f>
        <v>923.18025999999941</v>
      </c>
      <c r="AR240" s="318"/>
      <c r="AS240" s="318"/>
    </row>
    <row r="241" spans="2:45" ht="15" customHeight="1" outlineLevel="1" x14ac:dyDescent="0.35">
      <c r="B241" s="148" t="s">
        <v>328</v>
      </c>
      <c r="C241" s="148"/>
      <c r="D241" s="148"/>
      <c r="E241" s="148"/>
      <c r="F241" s="148"/>
      <c r="G241" s="148"/>
      <c r="H241" s="148"/>
      <c r="I241" s="148"/>
      <c r="J241" s="148"/>
      <c r="K241" s="148"/>
      <c r="L241" s="317" t="s">
        <v>11</v>
      </c>
      <c r="M241" s="317" t="s">
        <v>11</v>
      </c>
      <c r="N241" s="317" t="s">
        <v>11</v>
      </c>
      <c r="O241" s="317" t="s">
        <v>11</v>
      </c>
      <c r="P241" s="317">
        <v>4746.88</v>
      </c>
      <c r="Q241" s="317">
        <v>4437.8500000000004</v>
      </c>
      <c r="R241" s="317">
        <v>4528.46</v>
      </c>
      <c r="S241" s="317">
        <v>4691.7299999999996</v>
      </c>
      <c r="T241" s="317">
        <v>4668.9799999999996</v>
      </c>
      <c r="U241" s="317">
        <v>4478.1899999999996</v>
      </c>
      <c r="V241" s="317">
        <v>3423.31</v>
      </c>
      <c r="W241" s="317">
        <v>3485.28</v>
      </c>
      <c r="X241" s="317">
        <v>2202.42</v>
      </c>
      <c r="Y241" s="317">
        <v>1029.2708211162576</v>
      </c>
      <c r="Z241" s="317">
        <f t="shared" si="142"/>
        <v>837.18640534264807</v>
      </c>
      <c r="AA241" s="317"/>
      <c r="AC241" s="317">
        <v>271.93883178043671</v>
      </c>
      <c r="AD241" s="317">
        <v>436.73553565430217</v>
      </c>
      <c r="AE241" s="317">
        <v>588.57651881066124</v>
      </c>
      <c r="AF241" s="317">
        <v>837.18640534264807</v>
      </c>
      <c r="AG241" s="317">
        <v>236.26253844975042</v>
      </c>
      <c r="AH241" s="317">
        <v>403.48290847680289</v>
      </c>
      <c r="AI241" s="317"/>
      <c r="AJ241" s="317"/>
      <c r="AL241" s="317">
        <f t="shared" si="143"/>
        <v>271.93883178043671</v>
      </c>
      <c r="AM241" s="317">
        <f t="shared" si="144"/>
        <v>164.79670387386545</v>
      </c>
      <c r="AN241" s="317">
        <f t="shared" si="145"/>
        <v>151.84098315635907</v>
      </c>
      <c r="AO241" s="317">
        <f t="shared" si="146"/>
        <v>248.60988653198683</v>
      </c>
      <c r="AP241" s="317">
        <f t="shared" si="147"/>
        <v>236.26253844975042</v>
      </c>
      <c r="AQ241" s="317">
        <f t="shared" si="148"/>
        <v>167.22037002705247</v>
      </c>
      <c r="AR241" s="317"/>
      <c r="AS241" s="317"/>
    </row>
    <row r="242" spans="2:45" ht="15" customHeight="1" outlineLevel="1" x14ac:dyDescent="0.35">
      <c r="B242" s="149" t="s">
        <v>329</v>
      </c>
      <c r="C242" s="149"/>
      <c r="D242" s="149"/>
      <c r="E242" s="149"/>
      <c r="F242" s="149"/>
      <c r="G242" s="149"/>
      <c r="H242" s="149"/>
      <c r="I242" s="149"/>
      <c r="J242" s="149"/>
      <c r="K242" s="149"/>
      <c r="L242" s="317" t="s">
        <v>11</v>
      </c>
      <c r="M242" s="317" t="s">
        <v>11</v>
      </c>
      <c r="N242" s="317" t="s">
        <v>11</v>
      </c>
      <c r="O242" s="317" t="s">
        <v>11</v>
      </c>
      <c r="P242" s="317">
        <v>4097.07</v>
      </c>
      <c r="Q242" s="317">
        <v>4099.8</v>
      </c>
      <c r="R242" s="317">
        <v>4099.8</v>
      </c>
      <c r="S242" s="317">
        <v>4139.8100000000004</v>
      </c>
      <c r="T242" s="317">
        <v>4204.59</v>
      </c>
      <c r="U242" s="317">
        <v>3857.94</v>
      </c>
      <c r="V242" s="317">
        <v>3418.67</v>
      </c>
      <c r="W242" s="317">
        <v>3404.58</v>
      </c>
      <c r="X242" s="317">
        <v>2204.04</v>
      </c>
      <c r="Y242" s="317">
        <v>1095.8568226379948</v>
      </c>
      <c r="Z242" s="317">
        <f t="shared" si="142"/>
        <v>892.65849999999989</v>
      </c>
      <c r="AA242" s="317"/>
      <c r="AC242" s="317">
        <v>271.03571958494842</v>
      </c>
      <c r="AD242" s="317">
        <v>489.26737872949184</v>
      </c>
      <c r="AE242" s="317">
        <v>655.90239257718383</v>
      </c>
      <c r="AF242" s="317">
        <v>892.65849999999989</v>
      </c>
      <c r="AG242" s="317">
        <v>264.26809193831485</v>
      </c>
      <c r="AH242" s="317">
        <v>471.01479975232957</v>
      </c>
      <c r="AI242" s="317"/>
      <c r="AJ242" s="317"/>
      <c r="AL242" s="317">
        <f t="shared" si="143"/>
        <v>271.03571958494842</v>
      </c>
      <c r="AM242" s="317">
        <f t="shared" si="144"/>
        <v>218.23165914454341</v>
      </c>
      <c r="AN242" s="317">
        <f t="shared" si="145"/>
        <v>166.63501384769199</v>
      </c>
      <c r="AO242" s="317">
        <f t="shared" si="146"/>
        <v>236.75610742281606</v>
      </c>
      <c r="AP242" s="317">
        <f t="shared" si="147"/>
        <v>264.26809193831485</v>
      </c>
      <c r="AQ242" s="317">
        <f t="shared" si="148"/>
        <v>206.74670781401471</v>
      </c>
      <c r="AR242" s="317"/>
      <c r="AS242" s="317"/>
    </row>
    <row r="243" spans="2:45" ht="15" customHeight="1" outlineLevel="1" x14ac:dyDescent="0.35">
      <c r="B243" s="149" t="s">
        <v>330</v>
      </c>
      <c r="C243" s="149"/>
      <c r="D243" s="149"/>
      <c r="E243" s="149"/>
      <c r="F243" s="149"/>
      <c r="G243" s="149"/>
      <c r="H243" s="149"/>
      <c r="I243" s="149"/>
      <c r="J243" s="149"/>
      <c r="K243" s="149"/>
      <c r="L243" s="317" t="s">
        <v>11</v>
      </c>
      <c r="M243" s="317" t="s">
        <v>11</v>
      </c>
      <c r="N243" s="317" t="s">
        <v>11</v>
      </c>
      <c r="O243" s="317" t="s">
        <v>11</v>
      </c>
      <c r="P243" s="317">
        <v>649.80999999999995</v>
      </c>
      <c r="Q243" s="317">
        <v>338.05</v>
      </c>
      <c r="R243" s="317">
        <v>428.66</v>
      </c>
      <c r="S243" s="317">
        <v>551.92999999999995</v>
      </c>
      <c r="T243" s="317">
        <v>464.39</v>
      </c>
      <c r="U243" s="317">
        <v>620.25</v>
      </c>
      <c r="V243" s="317">
        <v>4.6399999999999997</v>
      </c>
      <c r="W243" s="317">
        <v>80.7</v>
      </c>
      <c r="X243" s="317">
        <v>-1.62</v>
      </c>
      <c r="Y243" s="317">
        <v>-66.586001521737089</v>
      </c>
      <c r="Z243" s="317">
        <f t="shared" si="142"/>
        <v>-55.472094657351867</v>
      </c>
      <c r="AA243" s="317"/>
      <c r="AC243" s="317">
        <v>0.9031121954882928</v>
      </c>
      <c r="AD243" s="317">
        <v>-52.531843075189798</v>
      </c>
      <c r="AE243" s="317">
        <v>-67.32587376652252</v>
      </c>
      <c r="AF243" s="317">
        <v>-55.472094657351867</v>
      </c>
      <c r="AG243" s="317">
        <v>-28.005553488564495</v>
      </c>
      <c r="AH243" s="317">
        <v>-67.531891275526789</v>
      </c>
      <c r="AI243" s="317"/>
      <c r="AJ243" s="317"/>
      <c r="AL243" s="317">
        <f t="shared" si="143"/>
        <v>0.9031121954882928</v>
      </c>
      <c r="AM243" s="317">
        <f t="shared" si="144"/>
        <v>-53.434955270678088</v>
      </c>
      <c r="AN243" s="317">
        <f t="shared" si="145"/>
        <v>-14.794030691332722</v>
      </c>
      <c r="AO243" s="317">
        <f t="shared" si="146"/>
        <v>11.853779109170652</v>
      </c>
      <c r="AP243" s="317">
        <f t="shared" si="147"/>
        <v>-28.005553488564495</v>
      </c>
      <c r="AQ243" s="317">
        <f t="shared" si="148"/>
        <v>-39.526337786962294</v>
      </c>
      <c r="AR243" s="317"/>
      <c r="AS243" s="317"/>
    </row>
    <row r="244" spans="2:45" ht="15" customHeight="1" outlineLevel="1" x14ac:dyDescent="0.35">
      <c r="B244" s="148" t="s">
        <v>331</v>
      </c>
      <c r="C244" s="148"/>
      <c r="D244" s="148"/>
      <c r="E244" s="148"/>
      <c r="F244" s="148"/>
      <c r="G244" s="148"/>
      <c r="H244" s="148"/>
      <c r="I244" s="148"/>
      <c r="J244" s="148"/>
      <c r="K244" s="148"/>
      <c r="L244" s="317" t="s">
        <v>11</v>
      </c>
      <c r="M244" s="317" t="s">
        <v>11</v>
      </c>
      <c r="N244" s="317" t="s">
        <v>11</v>
      </c>
      <c r="O244" s="317" t="s">
        <v>11</v>
      </c>
      <c r="P244" s="317">
        <v>429.25</v>
      </c>
      <c r="Q244" s="317">
        <v>408.85</v>
      </c>
      <c r="R244" s="317">
        <v>397.9</v>
      </c>
      <c r="S244" s="317">
        <v>403.67</v>
      </c>
      <c r="T244" s="317">
        <v>494.9</v>
      </c>
      <c r="U244" s="317">
        <v>820.11</v>
      </c>
      <c r="V244" s="317">
        <v>922.84</v>
      </c>
      <c r="W244" s="317">
        <v>1493.75</v>
      </c>
      <c r="X244" s="317">
        <v>2682.7</v>
      </c>
      <c r="Y244" s="317">
        <v>3461.649898883742</v>
      </c>
      <c r="Z244" s="317">
        <f t="shared" si="142"/>
        <v>3467.3490646573523</v>
      </c>
      <c r="AA244" s="317"/>
      <c r="AC244" s="317">
        <v>1052.5836882195633</v>
      </c>
      <c r="AD244" s="317">
        <v>1821.3912743456979</v>
      </c>
      <c r="AE244" s="317">
        <v>2563.7311111893387</v>
      </c>
      <c r="AF244" s="317">
        <v>3467.3490646573523</v>
      </c>
      <c r="AG244" s="317">
        <v>1051.6741615502497</v>
      </c>
      <c r="AH244" s="317">
        <v>1807.6340515231975</v>
      </c>
      <c r="AI244" s="317"/>
      <c r="AJ244" s="317"/>
      <c r="AL244" s="317">
        <f t="shared" si="143"/>
        <v>1052.5836882195633</v>
      </c>
      <c r="AM244" s="317">
        <f t="shared" si="144"/>
        <v>768.80758612613454</v>
      </c>
      <c r="AN244" s="317">
        <f t="shared" si="145"/>
        <v>742.3398368436408</v>
      </c>
      <c r="AO244" s="317">
        <f t="shared" si="146"/>
        <v>903.61795346801364</v>
      </c>
      <c r="AP244" s="317">
        <f t="shared" si="147"/>
        <v>1051.6741615502497</v>
      </c>
      <c r="AQ244" s="317">
        <f t="shared" si="148"/>
        <v>755.95988997294785</v>
      </c>
      <c r="AR244" s="317"/>
      <c r="AS244" s="317"/>
    </row>
    <row r="245" spans="2:45" ht="15" customHeight="1" x14ac:dyDescent="0.35">
      <c r="B245" s="130" t="s">
        <v>70</v>
      </c>
      <c r="C245" s="130"/>
      <c r="D245" s="130"/>
      <c r="E245" s="130"/>
      <c r="F245" s="130"/>
      <c r="G245" s="130"/>
      <c r="H245" s="130"/>
      <c r="I245" s="130"/>
      <c r="J245" s="130"/>
      <c r="K245" s="130"/>
      <c r="L245" s="318">
        <v>1472.25</v>
      </c>
      <c r="M245" s="318">
        <v>1390.53</v>
      </c>
      <c r="N245" s="318">
        <v>1444.08</v>
      </c>
      <c r="O245" s="318">
        <v>1593.17</v>
      </c>
      <c r="P245" s="318">
        <v>1652.09</v>
      </c>
      <c r="Q245" s="318">
        <v>1991.16</v>
      </c>
      <c r="R245" s="318">
        <v>3047.17</v>
      </c>
      <c r="S245" s="318">
        <v>2911.64</v>
      </c>
      <c r="T245" s="318">
        <v>2995.03</v>
      </c>
      <c r="U245" s="318">
        <v>3159.58</v>
      </c>
      <c r="V245" s="318">
        <v>2623.9</v>
      </c>
      <c r="W245" s="318">
        <v>3048.87</v>
      </c>
      <c r="X245" s="318">
        <v>2715.38</v>
      </c>
      <c r="Y245" s="318">
        <v>2700.5261351985</v>
      </c>
      <c r="Z245" s="318">
        <f t="shared" si="142"/>
        <v>3178.6281199999999</v>
      </c>
      <c r="AA245" s="318"/>
      <c r="AC245" s="318">
        <v>907.78638000000001</v>
      </c>
      <c r="AD245" s="318">
        <v>1584.0935500000003</v>
      </c>
      <c r="AE245" s="318">
        <v>2285.5031599999998</v>
      </c>
      <c r="AF245" s="318">
        <v>3178.6281199999999</v>
      </c>
      <c r="AG245" s="318">
        <v>869.78704000000005</v>
      </c>
      <c r="AH245" s="318">
        <v>1531.2001099999995</v>
      </c>
      <c r="AI245" s="318"/>
      <c r="AJ245" s="318"/>
      <c r="AL245" s="318">
        <f t="shared" si="143"/>
        <v>907.78638000000001</v>
      </c>
      <c r="AM245" s="318">
        <f t="shared" si="144"/>
        <v>676.30717000000027</v>
      </c>
      <c r="AN245" s="318">
        <f t="shared" si="145"/>
        <v>701.40960999999947</v>
      </c>
      <c r="AO245" s="318">
        <f t="shared" si="146"/>
        <v>893.1249600000001</v>
      </c>
      <c r="AP245" s="318">
        <f t="shared" si="147"/>
        <v>869.78704000000005</v>
      </c>
      <c r="AQ245" s="318">
        <f t="shared" si="148"/>
        <v>661.41306999999949</v>
      </c>
      <c r="AR245" s="318"/>
      <c r="AS245" s="318"/>
    </row>
    <row r="246" spans="2:45" ht="15" customHeight="1" x14ac:dyDescent="0.35">
      <c r="B246" s="130" t="s">
        <v>173</v>
      </c>
      <c r="C246" s="130"/>
      <c r="D246" s="130"/>
      <c r="E246" s="130"/>
      <c r="F246" s="130"/>
      <c r="G246" s="130"/>
      <c r="H246" s="130"/>
      <c r="I246" s="130"/>
      <c r="J246" s="130"/>
      <c r="K246" s="130"/>
      <c r="L246" s="318">
        <v>804.08</v>
      </c>
      <c r="M246" s="318">
        <v>1326.31</v>
      </c>
      <c r="N246" s="318">
        <v>1727.1</v>
      </c>
      <c r="O246" s="318">
        <v>2131.69</v>
      </c>
      <c r="P246" s="318">
        <v>2495.0100000000002</v>
      </c>
      <c r="Q246" s="318">
        <v>3224.51</v>
      </c>
      <c r="R246" s="318">
        <v>3256.81</v>
      </c>
      <c r="S246" s="318">
        <v>3661.85</v>
      </c>
      <c r="T246" s="318">
        <v>3321.02</v>
      </c>
      <c r="U246" s="318">
        <v>3332.93</v>
      </c>
      <c r="V246" s="318">
        <v>3054.05</v>
      </c>
      <c r="W246" s="318">
        <v>3328.54</v>
      </c>
      <c r="X246" s="318">
        <v>4177.75</v>
      </c>
      <c r="Y246" s="318">
        <v>4427.5985345116906</v>
      </c>
      <c r="Z246" s="318">
        <f t="shared" si="142"/>
        <v>4061.5392360999995</v>
      </c>
      <c r="AA246" s="318"/>
      <c r="AC246" s="318">
        <v>1347.5937200000001</v>
      </c>
      <c r="AD246" s="318">
        <v>2262.8602300000002</v>
      </c>
      <c r="AE246" s="318">
        <v>3083.2450964999994</v>
      </c>
      <c r="AF246" s="318">
        <v>4061.5392360999995</v>
      </c>
      <c r="AG246" s="318">
        <v>989.58716930000003</v>
      </c>
      <c r="AH246" s="318">
        <v>2023.3599101000002</v>
      </c>
      <c r="AI246" s="318"/>
      <c r="AJ246" s="318"/>
      <c r="AL246" s="318">
        <f t="shared" si="143"/>
        <v>1347.5937200000001</v>
      </c>
      <c r="AM246" s="318">
        <f t="shared" si="144"/>
        <v>915.26651000000015</v>
      </c>
      <c r="AN246" s="318">
        <f t="shared" si="145"/>
        <v>820.38486649999913</v>
      </c>
      <c r="AO246" s="318">
        <f t="shared" si="146"/>
        <v>978.29413960000011</v>
      </c>
      <c r="AP246" s="318">
        <f t="shared" si="147"/>
        <v>989.58716930000003</v>
      </c>
      <c r="AQ246" s="318">
        <f t="shared" si="148"/>
        <v>1033.7727408000001</v>
      </c>
      <c r="AR246" s="318"/>
      <c r="AS246" s="318"/>
    </row>
    <row r="247" spans="2:45" ht="15" customHeight="1" outlineLevel="1" x14ac:dyDescent="0.35">
      <c r="B247" s="148" t="s">
        <v>323</v>
      </c>
      <c r="C247" s="148"/>
      <c r="D247" s="148"/>
      <c r="E247" s="148"/>
      <c r="F247" s="148"/>
      <c r="G247" s="148"/>
      <c r="H247" s="148"/>
      <c r="I247" s="148"/>
      <c r="J247" s="148"/>
      <c r="K247" s="148"/>
      <c r="L247" s="317">
        <v>488.65</v>
      </c>
      <c r="M247" s="317">
        <v>588.66</v>
      </c>
      <c r="N247" s="317">
        <v>692.77</v>
      </c>
      <c r="O247" s="317">
        <v>689.44</v>
      </c>
      <c r="P247" s="317">
        <v>694.63</v>
      </c>
      <c r="Q247" s="317">
        <v>784.94</v>
      </c>
      <c r="R247" s="317">
        <v>776.65</v>
      </c>
      <c r="S247" s="317">
        <v>807.86</v>
      </c>
      <c r="T247" s="317">
        <v>829.18</v>
      </c>
      <c r="U247" s="317">
        <v>465</v>
      </c>
      <c r="V247" s="317">
        <v>212.05</v>
      </c>
      <c r="W247" s="317">
        <v>313.81</v>
      </c>
      <c r="X247" s="317">
        <v>411.45</v>
      </c>
      <c r="Y247" s="317">
        <v>524.71997937383003</v>
      </c>
      <c r="Z247" s="317">
        <f t="shared" si="142"/>
        <v>470.00352000000009</v>
      </c>
      <c r="AA247" s="317"/>
      <c r="AC247" s="317">
        <v>165.98116000000005</v>
      </c>
      <c r="AD247" s="317">
        <v>257.16766000000001</v>
      </c>
      <c r="AE247" s="317">
        <v>332.97835000000003</v>
      </c>
      <c r="AF247" s="317">
        <v>470.00352000000009</v>
      </c>
      <c r="AG247" s="317">
        <v>141.70208000000002</v>
      </c>
      <c r="AH247" s="317">
        <v>234.31276</v>
      </c>
      <c r="AI247" s="317"/>
      <c r="AJ247" s="317"/>
      <c r="AL247" s="317">
        <f t="shared" si="143"/>
        <v>165.98116000000005</v>
      </c>
      <c r="AM247" s="317">
        <f t="shared" si="144"/>
        <v>91.186499999999967</v>
      </c>
      <c r="AN247" s="317">
        <f t="shared" si="145"/>
        <v>75.810690000000022</v>
      </c>
      <c r="AO247" s="317">
        <f t="shared" si="146"/>
        <v>137.02517000000006</v>
      </c>
      <c r="AP247" s="317">
        <f t="shared" si="147"/>
        <v>141.70208000000002</v>
      </c>
      <c r="AQ247" s="317">
        <f t="shared" si="148"/>
        <v>92.610679999999974</v>
      </c>
      <c r="AR247" s="317"/>
      <c r="AS247" s="317"/>
    </row>
    <row r="248" spans="2:45" ht="15" customHeight="1" outlineLevel="1" x14ac:dyDescent="0.35">
      <c r="B248" s="148" t="s">
        <v>187</v>
      </c>
      <c r="C248" s="148"/>
      <c r="D248" s="148"/>
      <c r="E248" s="148"/>
      <c r="F248" s="148"/>
      <c r="G248" s="148"/>
      <c r="H248" s="148"/>
      <c r="I248" s="148"/>
      <c r="J248" s="148"/>
      <c r="K248" s="148"/>
      <c r="L248" s="317">
        <v>106.58</v>
      </c>
      <c r="M248" s="317">
        <v>116.68</v>
      </c>
      <c r="N248" s="317">
        <v>122.78</v>
      </c>
      <c r="O248" s="317">
        <v>116.16</v>
      </c>
      <c r="P248" s="317">
        <v>129.22999999999999</v>
      </c>
      <c r="Q248" s="317">
        <v>152.28</v>
      </c>
      <c r="R248" s="317">
        <v>127.84</v>
      </c>
      <c r="S248" s="317">
        <v>128.88999999999999</v>
      </c>
      <c r="T248" s="317">
        <v>128.91</v>
      </c>
      <c r="U248" s="317">
        <v>68.459999999999994</v>
      </c>
      <c r="V248" s="317">
        <v>2.2599999999999998</v>
      </c>
      <c r="W248" s="317">
        <v>21.65</v>
      </c>
      <c r="X248" s="317">
        <v>23.6</v>
      </c>
      <c r="Y248" s="317">
        <v>29.159302800000003</v>
      </c>
      <c r="Z248" s="317">
        <f t="shared" si="142"/>
        <v>25.84186</v>
      </c>
      <c r="AA248" s="317"/>
      <c r="AC248" s="317">
        <v>9.6770499999999995</v>
      </c>
      <c r="AD248" s="317">
        <v>14.787949999999999</v>
      </c>
      <c r="AE248" s="317">
        <v>19.107580000000002</v>
      </c>
      <c r="AF248" s="317">
        <v>25.84186</v>
      </c>
      <c r="AG248" s="317">
        <v>6.0389600000000003</v>
      </c>
      <c r="AH248" s="317">
        <v>10.07375</v>
      </c>
      <c r="AI248" s="317"/>
      <c r="AJ248" s="317"/>
      <c r="AL248" s="317">
        <f t="shared" si="143"/>
        <v>9.6770499999999995</v>
      </c>
      <c r="AM248" s="317">
        <f t="shared" si="144"/>
        <v>5.1108999999999991</v>
      </c>
      <c r="AN248" s="317">
        <f t="shared" si="145"/>
        <v>4.3196300000000036</v>
      </c>
      <c r="AO248" s="317">
        <f t="shared" si="146"/>
        <v>6.7342799999999983</v>
      </c>
      <c r="AP248" s="317">
        <f t="shared" si="147"/>
        <v>6.0389600000000003</v>
      </c>
      <c r="AQ248" s="317">
        <f t="shared" si="148"/>
        <v>4.0347900000000001</v>
      </c>
      <c r="AR248" s="317"/>
      <c r="AS248" s="317"/>
    </row>
    <row r="249" spans="2:45" ht="15" customHeight="1" outlineLevel="1" x14ac:dyDescent="0.35">
      <c r="B249" s="148" t="s">
        <v>324</v>
      </c>
      <c r="C249" s="148"/>
      <c r="D249" s="148"/>
      <c r="E249" s="148"/>
      <c r="F249" s="148"/>
      <c r="G249" s="148"/>
      <c r="H249" s="148"/>
      <c r="I249" s="148"/>
      <c r="J249" s="148"/>
      <c r="K249" s="148"/>
      <c r="L249" s="317">
        <v>193.82</v>
      </c>
      <c r="M249" s="317">
        <v>376.2</v>
      </c>
      <c r="N249" s="317">
        <v>435.14</v>
      </c>
      <c r="O249" s="317">
        <v>540.63</v>
      </c>
      <c r="P249" s="317">
        <v>793.17</v>
      </c>
      <c r="Q249" s="317">
        <v>950.81</v>
      </c>
      <c r="R249" s="317">
        <v>950.75</v>
      </c>
      <c r="S249" s="317">
        <v>1093.4100000000001</v>
      </c>
      <c r="T249" s="317">
        <v>918.99</v>
      </c>
      <c r="U249" s="317">
        <v>1098</v>
      </c>
      <c r="V249" s="317">
        <v>1059.08</v>
      </c>
      <c r="W249" s="317">
        <v>1176.31</v>
      </c>
      <c r="X249" s="317">
        <v>1739.38</v>
      </c>
      <c r="Y249" s="317">
        <v>1748.602257</v>
      </c>
      <c r="Z249" s="317">
        <f t="shared" si="142"/>
        <v>1661.4988260999996</v>
      </c>
      <c r="AA249" s="317"/>
      <c r="AC249" s="317">
        <v>512.47082999999998</v>
      </c>
      <c r="AD249" s="317">
        <v>906.76134999999999</v>
      </c>
      <c r="AE249" s="317">
        <v>1288.9190564999999</v>
      </c>
      <c r="AF249" s="317">
        <v>1661.4988260999996</v>
      </c>
      <c r="AG249" s="317">
        <v>357.90801930000003</v>
      </c>
      <c r="AH249" s="317">
        <v>673.65714009999999</v>
      </c>
      <c r="AI249" s="317"/>
      <c r="AJ249" s="317"/>
      <c r="AL249" s="317">
        <f t="shared" si="143"/>
        <v>512.47082999999998</v>
      </c>
      <c r="AM249" s="317">
        <f t="shared" si="144"/>
        <v>394.29052000000001</v>
      </c>
      <c r="AN249" s="317">
        <f t="shared" si="145"/>
        <v>382.1577064999999</v>
      </c>
      <c r="AO249" s="317">
        <f t="shared" si="146"/>
        <v>372.57976959999974</v>
      </c>
      <c r="AP249" s="317">
        <f t="shared" si="147"/>
        <v>357.90801930000003</v>
      </c>
      <c r="AQ249" s="317">
        <f t="shared" si="148"/>
        <v>315.74912079999996</v>
      </c>
      <c r="AR249" s="317"/>
      <c r="AS249" s="317"/>
    </row>
    <row r="250" spans="2:45" ht="15" customHeight="1" outlineLevel="1" x14ac:dyDescent="0.35">
      <c r="B250" s="148" t="s">
        <v>325</v>
      </c>
      <c r="C250" s="148"/>
      <c r="D250" s="148"/>
      <c r="E250" s="148"/>
      <c r="F250" s="148"/>
      <c r="G250" s="148"/>
      <c r="H250" s="148"/>
      <c r="I250" s="148"/>
      <c r="J250" s="148"/>
      <c r="K250" s="148"/>
      <c r="L250" s="317">
        <v>15.01</v>
      </c>
      <c r="M250" s="317">
        <v>244.77</v>
      </c>
      <c r="N250" s="317">
        <v>476.4</v>
      </c>
      <c r="O250" s="317">
        <v>702.39</v>
      </c>
      <c r="P250" s="317">
        <v>712.25</v>
      </c>
      <c r="Q250" s="317">
        <v>1126.8599999999999</v>
      </c>
      <c r="R250" s="317">
        <v>1143.28</v>
      </c>
      <c r="S250" s="317">
        <v>1294.74</v>
      </c>
      <c r="T250" s="317">
        <v>1058.67</v>
      </c>
      <c r="U250" s="317">
        <v>1150.52</v>
      </c>
      <c r="V250" s="317">
        <v>1185.55</v>
      </c>
      <c r="W250" s="317">
        <v>1115.77</v>
      </c>
      <c r="X250" s="317">
        <v>1163.17</v>
      </c>
      <c r="Y250" s="317">
        <v>1283.7973049999998</v>
      </c>
      <c r="Z250" s="317">
        <f t="shared" si="142"/>
        <v>1080.8155300000001</v>
      </c>
      <c r="AA250" s="317"/>
      <c r="AC250" s="317">
        <v>365.35397999999998</v>
      </c>
      <c r="AD250" s="317">
        <v>578.07037000000003</v>
      </c>
      <c r="AE250" s="317">
        <v>798.02922999999987</v>
      </c>
      <c r="AF250" s="317">
        <v>1080.8155300000001</v>
      </c>
      <c r="AG250" s="317">
        <v>289.32423999999997</v>
      </c>
      <c r="AH250" s="317">
        <v>562.83745999999996</v>
      </c>
      <c r="AI250" s="317"/>
      <c r="AJ250" s="317"/>
      <c r="AL250" s="317">
        <f t="shared" si="143"/>
        <v>365.35397999999998</v>
      </c>
      <c r="AM250" s="317">
        <f t="shared" si="144"/>
        <v>212.71639000000005</v>
      </c>
      <c r="AN250" s="317">
        <f t="shared" si="145"/>
        <v>219.95885999999985</v>
      </c>
      <c r="AO250" s="317">
        <f t="shared" si="146"/>
        <v>282.78630000000021</v>
      </c>
      <c r="AP250" s="317">
        <f t="shared" si="147"/>
        <v>289.32423999999997</v>
      </c>
      <c r="AQ250" s="317">
        <f t="shared" si="148"/>
        <v>273.51321999999999</v>
      </c>
      <c r="AR250" s="317"/>
      <c r="AS250" s="317"/>
    </row>
    <row r="251" spans="2:45" ht="15" customHeight="1" outlineLevel="1" x14ac:dyDescent="0.35">
      <c r="B251" s="148" t="s">
        <v>326</v>
      </c>
      <c r="C251" s="148"/>
      <c r="D251" s="148"/>
      <c r="E251" s="148"/>
      <c r="F251" s="148"/>
      <c r="G251" s="148"/>
      <c r="H251" s="148"/>
      <c r="I251" s="148"/>
      <c r="J251" s="148"/>
      <c r="K251" s="148"/>
      <c r="L251" s="317" t="s">
        <v>11</v>
      </c>
      <c r="M251" s="317" t="s">
        <v>11</v>
      </c>
      <c r="N251" s="317" t="s">
        <v>11</v>
      </c>
      <c r="O251" s="317">
        <v>83.07</v>
      </c>
      <c r="P251" s="317">
        <v>165.74</v>
      </c>
      <c r="Q251" s="317">
        <v>209.61</v>
      </c>
      <c r="R251" s="317">
        <v>258.29000000000002</v>
      </c>
      <c r="S251" s="317">
        <v>336.96</v>
      </c>
      <c r="T251" s="317">
        <v>385.27</v>
      </c>
      <c r="U251" s="317">
        <v>550.95000000000005</v>
      </c>
      <c r="V251" s="317">
        <v>595.11</v>
      </c>
      <c r="W251" s="317">
        <v>688.55</v>
      </c>
      <c r="X251" s="317">
        <v>737.21</v>
      </c>
      <c r="Y251" s="317">
        <v>746.81639573786003</v>
      </c>
      <c r="Z251" s="317">
        <f t="shared" si="142"/>
        <v>649.0963099999999</v>
      </c>
      <c r="AA251" s="317"/>
      <c r="AC251" s="317">
        <v>259.15459999999996</v>
      </c>
      <c r="AD251" s="317">
        <v>428.48253000000005</v>
      </c>
      <c r="AE251" s="317">
        <v>519.77319</v>
      </c>
      <c r="AF251" s="317">
        <v>649.0963099999999</v>
      </c>
      <c r="AG251" s="317">
        <v>129.14535000000001</v>
      </c>
      <c r="AH251" s="317">
        <v>392.85050000000001</v>
      </c>
      <c r="AI251" s="317"/>
      <c r="AJ251" s="317"/>
      <c r="AL251" s="317">
        <f t="shared" si="143"/>
        <v>259.15459999999996</v>
      </c>
      <c r="AM251" s="317">
        <f t="shared" si="144"/>
        <v>169.32793000000009</v>
      </c>
      <c r="AN251" s="317">
        <f t="shared" si="145"/>
        <v>91.290659999999946</v>
      </c>
      <c r="AO251" s="317">
        <f t="shared" si="146"/>
        <v>129.3231199999999</v>
      </c>
      <c r="AP251" s="317">
        <f t="shared" si="147"/>
        <v>129.14535000000001</v>
      </c>
      <c r="AQ251" s="317">
        <f t="shared" si="148"/>
        <v>263.70515</v>
      </c>
      <c r="AR251" s="317"/>
      <c r="AS251" s="317"/>
    </row>
    <row r="252" spans="2:45" ht="15" customHeight="1" outlineLevel="1" x14ac:dyDescent="0.35">
      <c r="B252" s="148" t="s">
        <v>188</v>
      </c>
      <c r="C252" s="148"/>
      <c r="D252" s="148"/>
      <c r="E252" s="148"/>
      <c r="F252" s="148"/>
      <c r="G252" s="148"/>
      <c r="H252" s="148"/>
      <c r="I252" s="148"/>
      <c r="J252" s="148"/>
      <c r="K252" s="148"/>
      <c r="L252" s="317">
        <v>0</v>
      </c>
      <c r="M252" s="317">
        <v>0</v>
      </c>
      <c r="N252" s="317">
        <v>0</v>
      </c>
      <c r="O252" s="317">
        <v>0</v>
      </c>
      <c r="P252" s="317">
        <v>0</v>
      </c>
      <c r="Q252" s="317">
        <v>0</v>
      </c>
      <c r="R252" s="317">
        <v>0</v>
      </c>
      <c r="S252" s="317">
        <v>0</v>
      </c>
      <c r="T252" s="317">
        <v>0</v>
      </c>
      <c r="U252" s="317">
        <v>0</v>
      </c>
      <c r="V252" s="317">
        <v>0</v>
      </c>
      <c r="W252" s="317">
        <v>3.55</v>
      </c>
      <c r="X252" s="317">
        <v>9.73</v>
      </c>
      <c r="Y252" s="317">
        <v>8.6599936</v>
      </c>
      <c r="Z252" s="317">
        <f t="shared" si="142"/>
        <v>135.90698</v>
      </c>
      <c r="AA252" s="317"/>
      <c r="AC252" s="317">
        <v>3.1138199999999996</v>
      </c>
      <c r="AD252" s="317">
        <v>5.0984499999999988</v>
      </c>
      <c r="AE252" s="317">
        <v>6.8545899999999991</v>
      </c>
      <c r="AF252" s="317">
        <v>135.90698</v>
      </c>
      <c r="AG252" s="317">
        <v>54.696809999999999</v>
      </c>
      <c r="AH252" s="317">
        <v>102.48672999999999</v>
      </c>
      <c r="AI252" s="317"/>
      <c r="AJ252" s="317"/>
      <c r="AL252" s="317">
        <f t="shared" si="143"/>
        <v>3.1138199999999996</v>
      </c>
      <c r="AM252" s="317">
        <f t="shared" si="144"/>
        <v>1.9846299999999992</v>
      </c>
      <c r="AN252" s="317">
        <f t="shared" si="145"/>
        <v>1.7561400000000003</v>
      </c>
      <c r="AO252" s="317">
        <f t="shared" si="146"/>
        <v>129.05239</v>
      </c>
      <c r="AP252" s="317">
        <f t="shared" si="147"/>
        <v>54.696809999999999</v>
      </c>
      <c r="AQ252" s="317">
        <f t="shared" si="148"/>
        <v>47.789919999999995</v>
      </c>
      <c r="AR252" s="317"/>
      <c r="AS252" s="317"/>
    </row>
    <row r="253" spans="2:45" ht="15" customHeight="1" outlineLevel="1" x14ac:dyDescent="0.35">
      <c r="B253" s="148" t="s">
        <v>327</v>
      </c>
      <c r="C253" s="148"/>
      <c r="D253" s="148"/>
      <c r="E253" s="148"/>
      <c r="F253" s="148"/>
      <c r="G253" s="148"/>
      <c r="H253" s="148"/>
      <c r="I253" s="148"/>
      <c r="J253" s="148"/>
      <c r="K253" s="148"/>
      <c r="L253" s="317">
        <v>0</v>
      </c>
      <c r="M253" s="317">
        <v>0</v>
      </c>
      <c r="N253" s="317">
        <v>0</v>
      </c>
      <c r="O253" s="317">
        <v>0</v>
      </c>
      <c r="P253" s="317">
        <v>0</v>
      </c>
      <c r="Q253" s="317">
        <v>0</v>
      </c>
      <c r="R253" s="317">
        <v>0</v>
      </c>
      <c r="S253" s="317">
        <v>0</v>
      </c>
      <c r="T253" s="317">
        <v>0</v>
      </c>
      <c r="U253" s="317">
        <v>0</v>
      </c>
      <c r="V253" s="317">
        <v>0</v>
      </c>
      <c r="W253" s="317">
        <v>8.9</v>
      </c>
      <c r="X253" s="317">
        <v>93.19</v>
      </c>
      <c r="Y253" s="317">
        <v>85.843300999999997</v>
      </c>
      <c r="Z253" s="317">
        <f t="shared" si="142"/>
        <v>9.5834700000000002</v>
      </c>
      <c r="AA253" s="317"/>
      <c r="AC253" s="317">
        <v>30.436410000000002</v>
      </c>
      <c r="AD253" s="317">
        <v>60.125579999999999</v>
      </c>
      <c r="AE253" s="317">
        <v>91.741079999999997</v>
      </c>
      <c r="AF253" s="317">
        <v>9.5834700000000002</v>
      </c>
      <c r="AG253" s="317">
        <v>2.53505</v>
      </c>
      <c r="AH253" s="317">
        <v>3.8479500000000004</v>
      </c>
      <c r="AI253" s="317"/>
      <c r="AJ253" s="317"/>
      <c r="AL253" s="317">
        <f t="shared" si="143"/>
        <v>30.436410000000002</v>
      </c>
      <c r="AM253" s="317">
        <f t="shared" si="144"/>
        <v>29.689169999999997</v>
      </c>
      <c r="AN253" s="317">
        <f t="shared" si="145"/>
        <v>31.615499999999997</v>
      </c>
      <c r="AO253" s="317">
        <f t="shared" si="146"/>
        <v>-82.157609999999991</v>
      </c>
      <c r="AP253" s="317">
        <f t="shared" si="147"/>
        <v>2.53505</v>
      </c>
      <c r="AQ253" s="317">
        <f t="shared" si="148"/>
        <v>1.3129000000000004</v>
      </c>
      <c r="AR253" s="317"/>
      <c r="AS253" s="317"/>
    </row>
    <row r="254" spans="2:45" ht="15" customHeight="1" x14ac:dyDescent="0.35">
      <c r="B254" s="148" t="s">
        <v>216</v>
      </c>
      <c r="C254" s="130"/>
      <c r="D254" s="130"/>
      <c r="E254" s="130"/>
      <c r="F254" s="130"/>
      <c r="G254" s="130"/>
      <c r="H254" s="130"/>
      <c r="I254" s="130"/>
      <c r="J254" s="130"/>
      <c r="K254" s="130"/>
      <c r="L254" s="318"/>
      <c r="M254" s="318"/>
      <c r="N254" s="318"/>
      <c r="O254" s="318"/>
      <c r="P254" s="318"/>
      <c r="Q254" s="318"/>
      <c r="R254" s="318"/>
      <c r="S254" s="318"/>
      <c r="T254" s="318"/>
      <c r="U254" s="318"/>
      <c r="V254" s="318"/>
      <c r="W254" s="318"/>
      <c r="X254" s="318"/>
      <c r="Y254" s="318"/>
      <c r="Z254" s="317">
        <f t="shared" si="142"/>
        <v>28.792739999999998</v>
      </c>
      <c r="AA254" s="317"/>
      <c r="AC254" s="317">
        <v>1.40587</v>
      </c>
      <c r="AD254" s="317">
        <v>12.366340000000001</v>
      </c>
      <c r="AE254" s="317">
        <v>25.842019999999998</v>
      </c>
      <c r="AF254" s="317">
        <v>28.792739999999998</v>
      </c>
      <c r="AG254" s="317">
        <v>8.2366600000000005</v>
      </c>
      <c r="AH254" s="317">
        <v>26.43486</v>
      </c>
      <c r="AI254" s="317"/>
      <c r="AJ254" s="317"/>
      <c r="AL254" s="318"/>
      <c r="AM254" s="318"/>
      <c r="AN254" s="318"/>
      <c r="AO254" s="318"/>
      <c r="AP254" s="318"/>
      <c r="AQ254" s="318"/>
      <c r="AR254" s="318"/>
      <c r="AS254" s="318"/>
    </row>
    <row r="255" spans="2:45" ht="15" customHeight="1" x14ac:dyDescent="0.35">
      <c r="B255" s="39" t="s">
        <v>217</v>
      </c>
      <c r="C255" s="39"/>
      <c r="D255" s="39"/>
      <c r="E255" s="39"/>
      <c r="F255" s="39"/>
      <c r="G255" s="39"/>
      <c r="H255" s="39"/>
      <c r="I255" s="39"/>
      <c r="J255" s="39"/>
      <c r="K255" s="39"/>
      <c r="L255" s="336">
        <v>84.17</v>
      </c>
      <c r="M255" s="336">
        <v>87.99</v>
      </c>
      <c r="N255" s="336">
        <v>94.23</v>
      </c>
      <c r="O255" s="336">
        <v>89.26</v>
      </c>
      <c r="P255" s="336">
        <v>80.260000000000005</v>
      </c>
      <c r="Q255" s="336">
        <v>83</v>
      </c>
      <c r="R255" s="336">
        <v>81.47</v>
      </c>
      <c r="S255" s="336">
        <v>81.02</v>
      </c>
      <c r="T255" s="336">
        <v>77.39</v>
      </c>
      <c r="U255" s="336">
        <v>77.290000000000006</v>
      </c>
      <c r="V255" s="336">
        <v>80.59</v>
      </c>
      <c r="W255" s="336">
        <v>80.98</v>
      </c>
      <c r="X255" s="336">
        <v>105.99</v>
      </c>
      <c r="Y255" s="336">
        <v>95.59</v>
      </c>
      <c r="Z255" s="336" vm="428">
        <f t="shared" si="142"/>
        <v>92.0045406259039</v>
      </c>
      <c r="AA255" s="336"/>
      <c r="AC255" s="336">
        <v>89.43</v>
      </c>
      <c r="AD255" s="457">
        <v>90.47</v>
      </c>
      <c r="AE255" s="336" vm="369">
        <v>90.400343193066476</v>
      </c>
      <c r="AF255" s="336" vm="428">
        <v>92.0045406259039</v>
      </c>
      <c r="AG255" s="336" vm="540">
        <v>83.970410960217592</v>
      </c>
      <c r="AH255" s="457" vm="673">
        <v>82.419649208873651</v>
      </c>
      <c r="AI255" s="336"/>
      <c r="AJ255" s="336"/>
      <c r="AL255"/>
      <c r="AM255"/>
      <c r="AN255"/>
      <c r="AO255"/>
      <c r="AP255" s="336"/>
      <c r="AQ255" s="336"/>
      <c r="AR255" s="336"/>
      <c r="AS255" s="336"/>
    </row>
    <row r="256" spans="2:45" ht="15" customHeight="1" x14ac:dyDescent="0.35">
      <c r="B256" t="s">
        <v>218</v>
      </c>
      <c r="L256" s="337">
        <v>79.13</v>
      </c>
      <c r="M256" s="337">
        <v>82.53</v>
      </c>
      <c r="N256" s="337">
        <v>87.71</v>
      </c>
      <c r="O256" s="337">
        <v>80.28</v>
      </c>
      <c r="P256" s="337">
        <v>0</v>
      </c>
      <c r="Q256" s="337" t="s">
        <v>11</v>
      </c>
      <c r="R256" s="337" t="s">
        <v>11</v>
      </c>
      <c r="S256" s="337">
        <v>0</v>
      </c>
      <c r="T256" s="337">
        <v>72.349999999999994</v>
      </c>
      <c r="U256" s="337">
        <v>71.099999999999994</v>
      </c>
      <c r="V256" s="337">
        <v>78.849999999999994</v>
      </c>
      <c r="W256" s="337">
        <v>67.28</v>
      </c>
      <c r="X256" s="337">
        <v>102.28</v>
      </c>
      <c r="Y256" s="337">
        <v>86.63</v>
      </c>
      <c r="Z256" s="337" vm="423">
        <f t="shared" si="142"/>
        <v>88.857817268723778</v>
      </c>
      <c r="AA256" s="337"/>
      <c r="AC256" s="337">
        <v>75.3</v>
      </c>
      <c r="AD256" s="458">
        <v>85.09</v>
      </c>
      <c r="AE256" s="418" vm="370">
        <v>86.064927717730384</v>
      </c>
      <c r="AF256" s="418" vm="423">
        <v>88.857817268723778</v>
      </c>
      <c r="AG256" s="418" vm="541">
        <v>69.055080610716345</v>
      </c>
      <c r="AH256" s="458" vm="632">
        <v>68.721302558323288</v>
      </c>
      <c r="AI256" s="418"/>
      <c r="AJ256" s="418"/>
      <c r="AL256"/>
      <c r="AM256"/>
      <c r="AN256"/>
      <c r="AO256"/>
      <c r="AP256" s="337"/>
      <c r="AQ256" s="337"/>
      <c r="AR256" s="337"/>
      <c r="AS256" s="337"/>
    </row>
    <row r="257" spans="2:45" ht="15" customHeight="1" outlineLevel="1" x14ac:dyDescent="0.35">
      <c r="B257" s="148" t="s">
        <v>332</v>
      </c>
      <c r="C257" s="148"/>
      <c r="D257" s="148"/>
      <c r="E257" s="148"/>
      <c r="F257" s="148"/>
      <c r="G257" s="148"/>
      <c r="H257" s="148"/>
      <c r="I257" s="148"/>
      <c r="J257" s="148"/>
      <c r="K257" s="148"/>
      <c r="L257" s="338" t="s">
        <v>11</v>
      </c>
      <c r="M257" s="338" t="s">
        <v>11</v>
      </c>
      <c r="N257" s="338" t="s">
        <v>11</v>
      </c>
      <c r="O257" s="338" t="s">
        <v>11</v>
      </c>
      <c r="P257" s="338">
        <v>34.869999999999997</v>
      </c>
      <c r="Q257" s="338">
        <v>45.34</v>
      </c>
      <c r="R257" s="338">
        <v>34.28</v>
      </c>
      <c r="S257" s="338">
        <v>49.87</v>
      </c>
      <c r="T257" s="338">
        <v>52.87</v>
      </c>
      <c r="U257" s="338">
        <v>52.61</v>
      </c>
      <c r="V257" s="338">
        <v>32</v>
      </c>
      <c r="W257" s="338">
        <v>105.57</v>
      </c>
      <c r="X257" s="338">
        <v>160.01</v>
      </c>
      <c r="Y257" s="338">
        <v>75.86</v>
      </c>
      <c r="Z257" s="338">
        <f t="shared" si="142"/>
        <v>54.26255378028052</v>
      </c>
      <c r="AA257" s="338"/>
      <c r="AC257" s="338">
        <v>34.03</v>
      </c>
      <c r="AD257" s="338">
        <v>32.410000000000004</v>
      </c>
      <c r="AE257" s="338">
        <v>44.275534041073257</v>
      </c>
      <c r="AF257" s="338">
        <v>54.26255378028052</v>
      </c>
      <c r="AG257" s="338">
        <v>73.541145779912881</v>
      </c>
      <c r="AH257" s="338">
        <v>57.053623364184219</v>
      </c>
      <c r="AI257" s="338"/>
      <c r="AJ257" s="338"/>
      <c r="AL257"/>
      <c r="AM257"/>
      <c r="AN257"/>
      <c r="AO257"/>
      <c r="AP257" s="338"/>
      <c r="AQ257" s="338"/>
      <c r="AR257" s="338"/>
      <c r="AS257" s="338"/>
    </row>
    <row r="258" spans="2:45" ht="15" customHeight="1" outlineLevel="1" x14ac:dyDescent="0.35">
      <c r="B258" s="148" t="s">
        <v>333</v>
      </c>
      <c r="C258" s="148"/>
      <c r="D258" s="148"/>
      <c r="E258" s="148"/>
      <c r="F258" s="148"/>
      <c r="G258" s="148"/>
      <c r="H258" s="148"/>
      <c r="I258" s="148"/>
      <c r="J258" s="148"/>
      <c r="K258" s="148"/>
      <c r="L258" s="338" t="s">
        <v>11</v>
      </c>
      <c r="M258" s="338" t="s">
        <v>11</v>
      </c>
      <c r="N258" s="338" t="s">
        <v>11</v>
      </c>
      <c r="O258" s="338" t="s">
        <v>11</v>
      </c>
      <c r="P258" s="338">
        <v>4.88</v>
      </c>
      <c r="Q258" s="338">
        <v>0</v>
      </c>
      <c r="R258" s="338">
        <v>22.2</v>
      </c>
      <c r="S258" s="338">
        <v>-17.53</v>
      </c>
      <c r="T258" s="338">
        <v>-44.83</v>
      </c>
      <c r="U258" s="338">
        <v>-23.32</v>
      </c>
      <c r="V258" s="338">
        <v>48.02</v>
      </c>
      <c r="W258" s="338">
        <v>-127.5</v>
      </c>
      <c r="X258" s="338">
        <v>-0.93</v>
      </c>
      <c r="Y258" s="338">
        <v>15.540000000000001</v>
      </c>
      <c r="Z258" s="338">
        <f t="shared" si="142"/>
        <v>44.552152299999996</v>
      </c>
      <c r="AA258" s="338"/>
      <c r="AC258" s="338">
        <v>13.83</v>
      </c>
      <c r="AD258" s="338">
        <v>37.69</v>
      </c>
      <c r="AE258" s="338">
        <v>40.608483540000002</v>
      </c>
      <c r="AF258" s="338">
        <v>44.552152299999996</v>
      </c>
      <c r="AG258" s="338">
        <v>3.7760236499999995</v>
      </c>
      <c r="AH258" s="338">
        <v>10.26109748</v>
      </c>
      <c r="AI258" s="338"/>
      <c r="AJ258" s="338"/>
      <c r="AL258"/>
      <c r="AM258"/>
      <c r="AN258"/>
      <c r="AO258"/>
      <c r="AP258" s="338"/>
      <c r="AQ258" s="338"/>
      <c r="AR258" s="338"/>
      <c r="AS258" s="338"/>
    </row>
    <row r="259" spans="2:45" ht="15" customHeight="1" outlineLevel="1" x14ac:dyDescent="0.35">
      <c r="B259" s="148" t="s">
        <v>334</v>
      </c>
      <c r="C259" s="148"/>
      <c r="D259" s="148"/>
      <c r="E259" s="148"/>
      <c r="F259" s="148"/>
      <c r="G259" s="148"/>
      <c r="H259" s="148"/>
      <c r="I259" s="148"/>
      <c r="J259" s="148"/>
      <c r="K259" s="148"/>
      <c r="L259" s="338" t="s">
        <v>11</v>
      </c>
      <c r="M259" s="338" t="s">
        <v>11</v>
      </c>
      <c r="N259" s="338" t="s">
        <v>11</v>
      </c>
      <c r="O259" s="338" t="s">
        <v>11</v>
      </c>
      <c r="P259" s="338">
        <v>160.88999999999999</v>
      </c>
      <c r="Q259" s="338">
        <v>157.99</v>
      </c>
      <c r="R259" s="338">
        <v>157.96</v>
      </c>
      <c r="S259" s="338">
        <v>180.64</v>
      </c>
      <c r="T259" s="338">
        <v>180.9</v>
      </c>
      <c r="U259" s="338">
        <v>161.88</v>
      </c>
      <c r="V259" s="338">
        <v>112.61</v>
      </c>
      <c r="W259" s="338">
        <v>105.51</v>
      </c>
      <c r="X259" s="338">
        <v>36.17</v>
      </c>
      <c r="Y259" s="338">
        <v>10.84</v>
      </c>
      <c r="Z259" s="338">
        <f t="shared" si="142"/>
        <v>8.8773391200000002</v>
      </c>
      <c r="AA259" s="338"/>
      <c r="AC259" s="338">
        <v>2.2200000000000002</v>
      </c>
      <c r="AD259" s="338">
        <v>4.4400000000000004</v>
      </c>
      <c r="AE259" s="338">
        <v>6.6580043399999997</v>
      </c>
      <c r="AF259" s="338">
        <v>8.8773391200000002</v>
      </c>
      <c r="AG259" s="338">
        <v>2.1145818599999999</v>
      </c>
      <c r="AH259" s="338">
        <v>4.3339169999999996</v>
      </c>
      <c r="AI259" s="338"/>
      <c r="AJ259" s="338"/>
      <c r="AL259"/>
      <c r="AM259"/>
      <c r="AN259"/>
      <c r="AO259"/>
      <c r="AP259" s="338"/>
      <c r="AQ259" s="338"/>
      <c r="AR259" s="338"/>
      <c r="AS259" s="338"/>
    </row>
    <row r="260" spans="2:45" ht="15" customHeight="1" outlineLevel="1" x14ac:dyDescent="0.35">
      <c r="B260" s="148" t="s">
        <v>335</v>
      </c>
      <c r="C260" s="148"/>
      <c r="D260" s="148"/>
      <c r="E260" s="148"/>
      <c r="F260" s="148"/>
      <c r="G260" s="148"/>
      <c r="H260" s="148"/>
      <c r="I260" s="148"/>
      <c r="J260" s="148"/>
      <c r="K260" s="148"/>
      <c r="L260" s="338" t="s">
        <v>11</v>
      </c>
      <c r="M260" s="338" t="s">
        <v>11</v>
      </c>
      <c r="N260" s="338" t="s">
        <v>11</v>
      </c>
      <c r="O260" s="338" t="s">
        <v>11</v>
      </c>
      <c r="P260" s="338">
        <v>0.69</v>
      </c>
      <c r="Q260" s="338">
        <v>-8.41</v>
      </c>
      <c r="R260" s="338">
        <v>26.28</v>
      </c>
      <c r="S260" s="338">
        <v>-24.63</v>
      </c>
      <c r="T260" s="338">
        <v>-35.46</v>
      </c>
      <c r="U260" s="338">
        <v>-3.74</v>
      </c>
      <c r="V260" s="338">
        <v>34.9</v>
      </c>
      <c r="W260" s="338">
        <v>-171.34</v>
      </c>
      <c r="X260" s="338">
        <v>-301.19</v>
      </c>
      <c r="Y260" s="338">
        <v>1.95</v>
      </c>
      <c r="Z260" s="338">
        <f t="shared" si="142"/>
        <v>80.055149960000008</v>
      </c>
      <c r="AA260" s="338"/>
      <c r="AC260" s="338">
        <v>37.410000000000004</v>
      </c>
      <c r="AD260" s="338">
        <v>72.59</v>
      </c>
      <c r="AE260" s="338">
        <v>80.231695959999996</v>
      </c>
      <c r="AF260" s="338">
        <v>80.055149960000008</v>
      </c>
      <c r="AG260" s="338">
        <v>-11.66837348</v>
      </c>
      <c r="AH260" s="338">
        <v>11.40026389</v>
      </c>
      <c r="AI260" s="338"/>
      <c r="AJ260" s="338"/>
      <c r="AL260"/>
      <c r="AM260"/>
      <c r="AN260"/>
      <c r="AO260"/>
      <c r="AP260" s="338"/>
      <c r="AQ260" s="338"/>
      <c r="AR260" s="338"/>
      <c r="AS260" s="338"/>
    </row>
    <row r="261" spans="2:45" ht="15" customHeight="1" x14ac:dyDescent="0.35">
      <c r="B261" t="s">
        <v>70</v>
      </c>
      <c r="L261" s="337">
        <v>93.82</v>
      </c>
      <c r="M261" s="337">
        <v>98.65</v>
      </c>
      <c r="N261" s="337">
        <v>101.82</v>
      </c>
      <c r="O261" s="337">
        <v>99.27</v>
      </c>
      <c r="P261" s="337">
        <v>98.29</v>
      </c>
      <c r="Q261" s="337">
        <v>94.97</v>
      </c>
      <c r="R261" s="337">
        <v>88.04</v>
      </c>
      <c r="S261" s="337">
        <v>89.97</v>
      </c>
      <c r="T261" s="337">
        <v>90.61</v>
      </c>
      <c r="U261" s="337">
        <v>89.28</v>
      </c>
      <c r="V261" s="337">
        <v>86.35</v>
      </c>
      <c r="W261" s="337">
        <v>84.17</v>
      </c>
      <c r="X261" s="337">
        <v>94.28</v>
      </c>
      <c r="Y261" s="337">
        <v>97.09</v>
      </c>
      <c r="Z261" s="337" vm="609">
        <f t="shared" si="142"/>
        <v>84.221472554644123</v>
      </c>
      <c r="AA261" s="337"/>
      <c r="AC261" s="337">
        <v>88.16</v>
      </c>
      <c r="AD261" s="458">
        <v>87.86</v>
      </c>
      <c r="AE261" s="418" vm="319">
        <v>86.684926657463038</v>
      </c>
      <c r="AF261" s="418" vm="609">
        <v>84.221472554644123</v>
      </c>
      <c r="AG261" s="418" vm="567">
        <v>77.70256399773443</v>
      </c>
      <c r="AH261" s="458" vm="642">
        <v>79.025262178174742</v>
      </c>
      <c r="AI261" s="418"/>
      <c r="AJ261" s="418"/>
      <c r="AL261"/>
      <c r="AM261"/>
      <c r="AN261"/>
      <c r="AO261"/>
      <c r="AP261" s="337"/>
      <c r="AQ261" s="337"/>
      <c r="AR261" s="337"/>
      <c r="AS261" s="337"/>
    </row>
    <row r="262" spans="2:45" ht="15" customHeight="1" x14ac:dyDescent="0.35">
      <c r="B262" t="s">
        <v>173</v>
      </c>
      <c r="L262" s="337">
        <v>93.83</v>
      </c>
      <c r="M262" s="337">
        <v>95.7</v>
      </c>
      <c r="N262" s="337">
        <v>107.16</v>
      </c>
      <c r="O262" s="337">
        <v>104.77</v>
      </c>
      <c r="P262" s="337">
        <v>95.82</v>
      </c>
      <c r="Q262" s="337">
        <v>86</v>
      </c>
      <c r="R262" s="337">
        <v>83.32</v>
      </c>
      <c r="S262" s="337">
        <v>79.44</v>
      </c>
      <c r="T262" s="337">
        <v>73.39</v>
      </c>
      <c r="U262" s="337">
        <v>77.680000000000007</v>
      </c>
      <c r="V262" s="337">
        <v>77.73</v>
      </c>
      <c r="W262" s="337">
        <v>98.63</v>
      </c>
      <c r="X262" s="337">
        <v>117.95</v>
      </c>
      <c r="Y262" s="337">
        <v>103.78</v>
      </c>
      <c r="Z262" s="337" vm="431">
        <f t="shared" si="142"/>
        <v>101.43068650580973</v>
      </c>
      <c r="AA262" s="337"/>
      <c r="AC262" s="337">
        <v>89.43</v>
      </c>
      <c r="AD262" s="458">
        <v>90.47</v>
      </c>
      <c r="AE262" s="418" vm="317">
        <v>97.586978968507751</v>
      </c>
      <c r="AF262" s="418" vm="431">
        <v>101.43068650580973</v>
      </c>
      <c r="AG262" s="418" vm="540">
        <v>108.89160453618364</v>
      </c>
      <c r="AH262" s="458" vm="646">
        <v>99.95786977983775</v>
      </c>
      <c r="AI262" s="418"/>
      <c r="AJ262" s="418"/>
      <c r="AL262"/>
      <c r="AM262"/>
      <c r="AN262"/>
      <c r="AO262"/>
      <c r="AP262" s="337"/>
      <c r="AQ262" s="337"/>
      <c r="AR262" s="337"/>
      <c r="AS262" s="337"/>
    </row>
    <row r="263" spans="2:45" ht="15" customHeight="1" outlineLevel="1" x14ac:dyDescent="0.35">
      <c r="B263" s="148" t="s">
        <v>323</v>
      </c>
      <c r="C263" s="148"/>
      <c r="D263" s="148"/>
      <c r="E263" s="148"/>
      <c r="F263" s="148"/>
      <c r="G263" s="148"/>
      <c r="H263" s="148"/>
      <c r="I263" s="148"/>
      <c r="J263" s="148"/>
      <c r="K263" s="148"/>
      <c r="L263" s="338">
        <v>83.9</v>
      </c>
      <c r="M263" s="338">
        <v>86.8</v>
      </c>
      <c r="N263" s="338">
        <v>88.84</v>
      </c>
      <c r="O263" s="338">
        <v>90.16</v>
      </c>
      <c r="P263" s="338">
        <v>90.4</v>
      </c>
      <c r="Q263" s="338">
        <v>90.87</v>
      </c>
      <c r="R263" s="338">
        <v>90.42</v>
      </c>
      <c r="S263" s="338">
        <v>90.41</v>
      </c>
      <c r="T263" s="338">
        <v>90.32</v>
      </c>
      <c r="U263" s="338">
        <v>90.15</v>
      </c>
      <c r="V263" s="338">
        <v>80.27</v>
      </c>
      <c r="W263" s="338">
        <v>79.63</v>
      </c>
      <c r="X263" s="338">
        <v>74.03</v>
      </c>
      <c r="Y263" s="338">
        <v>79.64</v>
      </c>
      <c r="Z263" s="338" vm="459">
        <f t="shared" si="142"/>
        <v>81.285115651899801</v>
      </c>
      <c r="AA263" s="338"/>
      <c r="AC263" s="338">
        <v>77.48</v>
      </c>
      <c r="AD263" s="459">
        <v>73.7</v>
      </c>
      <c r="AE263" s="338" vm="384">
        <v>73.487991246277801</v>
      </c>
      <c r="AF263" s="338" vm="459">
        <v>81.285115651899801</v>
      </c>
      <c r="AG263" s="338" vm="533">
        <v>72.712501679580157</v>
      </c>
      <c r="AH263" s="459" vm="650">
        <v>72.923484406056232</v>
      </c>
      <c r="AI263" s="338"/>
      <c r="AJ263" s="338"/>
      <c r="AL263"/>
      <c r="AM263"/>
      <c r="AN263"/>
      <c r="AO263"/>
      <c r="AP263" s="338"/>
      <c r="AQ263" s="338"/>
      <c r="AR263" s="338"/>
      <c r="AS263" s="338"/>
    </row>
    <row r="264" spans="2:45" ht="15" customHeight="1" outlineLevel="1" x14ac:dyDescent="0.35">
      <c r="B264" s="148" t="s">
        <v>187</v>
      </c>
      <c r="C264" s="148"/>
      <c r="D264" s="148"/>
      <c r="E264" s="148"/>
      <c r="F264" s="148"/>
      <c r="G264" s="148"/>
      <c r="H264" s="148"/>
      <c r="I264" s="148"/>
      <c r="J264" s="148"/>
      <c r="K264" s="148"/>
      <c r="L264" s="338">
        <v>112</v>
      </c>
      <c r="M264" s="338">
        <v>112</v>
      </c>
      <c r="N264" s="338">
        <v>112</v>
      </c>
      <c r="O264" s="338">
        <v>112</v>
      </c>
      <c r="P264" s="338">
        <v>110.36</v>
      </c>
      <c r="Q264" s="338">
        <v>108.61</v>
      </c>
      <c r="R264" s="338">
        <v>105.83</v>
      </c>
      <c r="S264" s="338">
        <v>105.38</v>
      </c>
      <c r="T264" s="338">
        <v>103.76</v>
      </c>
      <c r="U264" s="338">
        <v>105.59</v>
      </c>
      <c r="V264" s="338">
        <v>111.06</v>
      </c>
      <c r="W264" s="338">
        <v>99.43</v>
      </c>
      <c r="X264" s="338">
        <v>101.75</v>
      </c>
      <c r="Y264" s="338">
        <v>101.74000000000001</v>
      </c>
      <c r="Z264" s="338" vm="452">
        <f t="shared" si="142"/>
        <v>60.859311984508864</v>
      </c>
      <c r="AA264" s="338"/>
      <c r="AC264" s="338">
        <v>33.770000000000003</v>
      </c>
      <c r="AD264" s="459">
        <v>46.72</v>
      </c>
      <c r="AE264" s="338" vm="319">
        <v>55.715908032309756</v>
      </c>
      <c r="AF264" s="338" vm="452">
        <v>60.859311984508864</v>
      </c>
      <c r="AG264" s="338" vm="579">
        <v>73.229259673851118</v>
      </c>
      <c r="AH264" s="459" vm="656">
        <v>72.320271001364944</v>
      </c>
      <c r="AI264" s="338"/>
      <c r="AJ264" s="338"/>
      <c r="AL264"/>
      <c r="AM264"/>
      <c r="AN264"/>
      <c r="AO264"/>
      <c r="AP264" s="338"/>
      <c r="AQ264" s="338"/>
      <c r="AR264" s="338"/>
      <c r="AS264" s="338"/>
    </row>
    <row r="265" spans="2:45" ht="15" customHeight="1" outlineLevel="1" x14ac:dyDescent="0.35">
      <c r="B265" s="148" t="s">
        <v>324</v>
      </c>
      <c r="C265" s="148"/>
      <c r="D265" s="148"/>
      <c r="E265" s="148"/>
      <c r="F265" s="148"/>
      <c r="G265" s="148"/>
      <c r="H265" s="148"/>
      <c r="I265" s="148"/>
      <c r="J265" s="148"/>
      <c r="K265" s="148"/>
      <c r="L265" s="338">
        <v>111.54</v>
      </c>
      <c r="M265" s="338">
        <v>108.84</v>
      </c>
      <c r="N265" s="338">
        <v>102.16</v>
      </c>
      <c r="O265" s="338">
        <v>95.56</v>
      </c>
      <c r="P265" s="338">
        <v>94.61</v>
      </c>
      <c r="Q265" s="338">
        <v>87.76</v>
      </c>
      <c r="R265" s="338">
        <v>74.540000000000006</v>
      </c>
      <c r="S265" s="338">
        <v>62.24</v>
      </c>
      <c r="T265" s="338">
        <v>59.68</v>
      </c>
      <c r="U265" s="338">
        <v>71.81</v>
      </c>
      <c r="V265" s="338">
        <v>77.84</v>
      </c>
      <c r="W265" s="338">
        <v>89.01</v>
      </c>
      <c r="X265" s="338">
        <v>96.28</v>
      </c>
      <c r="Y265" s="338">
        <v>94.95</v>
      </c>
      <c r="Z265" s="338" vm="429">
        <f t="shared" si="142"/>
        <v>93.36143033548305</v>
      </c>
      <c r="AA265" s="338"/>
      <c r="AC265" s="338">
        <v>108.33</v>
      </c>
      <c r="AD265" s="459">
        <v>95.69</v>
      </c>
      <c r="AE265" s="338" vm="385">
        <v>88.973260322185325</v>
      </c>
      <c r="AF265" s="338" vm="429">
        <v>93.36143033548305</v>
      </c>
      <c r="AG265" s="338" vm="534">
        <v>107.25787196307448</v>
      </c>
      <c r="AH265" s="459" vm="641">
        <v>99.343382718954999</v>
      </c>
      <c r="AI265" s="338"/>
      <c r="AJ265" s="338"/>
      <c r="AL265"/>
      <c r="AM265"/>
      <c r="AN265"/>
      <c r="AO265"/>
      <c r="AP265" s="338"/>
      <c r="AQ265" s="338"/>
      <c r="AR265" s="338"/>
      <c r="AS265" s="338"/>
    </row>
    <row r="266" spans="2:45" ht="15" customHeight="1" outlineLevel="1" x14ac:dyDescent="0.35">
      <c r="B266" s="148" t="s">
        <v>325</v>
      </c>
      <c r="C266" s="148"/>
      <c r="D266" s="148"/>
      <c r="E266" s="148"/>
      <c r="F266" s="148"/>
      <c r="G266" s="148"/>
      <c r="H266" s="148"/>
      <c r="I266" s="148"/>
      <c r="J266" s="148"/>
      <c r="K266" s="148"/>
      <c r="L266" s="338" t="s">
        <v>11</v>
      </c>
      <c r="M266" s="338">
        <v>89.11</v>
      </c>
      <c r="N266" s="338">
        <v>137.11000000000001</v>
      </c>
      <c r="O266" s="338">
        <v>121.13</v>
      </c>
      <c r="P266" s="338">
        <v>94.37</v>
      </c>
      <c r="Q266" s="338">
        <v>72.2</v>
      </c>
      <c r="R266" s="338">
        <v>75.73</v>
      </c>
      <c r="S266" s="338">
        <v>73.75</v>
      </c>
      <c r="T266" s="338">
        <v>54.89</v>
      </c>
      <c r="U266" s="338">
        <v>68.13</v>
      </c>
      <c r="V266" s="338">
        <v>70.680000000000007</v>
      </c>
      <c r="W266" s="338">
        <v>82.53</v>
      </c>
      <c r="X266" s="338">
        <v>71.86</v>
      </c>
      <c r="Y266" s="338">
        <v>117.27</v>
      </c>
      <c r="Z266" s="338" vm="460">
        <f t="shared" si="142"/>
        <v>113.64225334063251</v>
      </c>
      <c r="AA266" s="338"/>
      <c r="AC266" s="338">
        <v>105.63</v>
      </c>
      <c r="AD266" s="459">
        <v>100.98</v>
      </c>
      <c r="AE266" s="338" vm="286">
        <v>110.79337942157835</v>
      </c>
      <c r="AF266" s="338" vm="460">
        <v>113.64225334063251</v>
      </c>
      <c r="AG266" s="338" vm="579">
        <v>126.99663511543312</v>
      </c>
      <c r="AH266" s="459" vm="651">
        <v>112.45430627307216</v>
      </c>
      <c r="AI266" s="338"/>
      <c r="AJ266" s="338"/>
      <c r="AL266"/>
      <c r="AM266"/>
      <c r="AN266"/>
      <c r="AO266"/>
      <c r="AP266" s="338"/>
      <c r="AQ266" s="338"/>
      <c r="AR266" s="338"/>
      <c r="AS266" s="338"/>
    </row>
    <row r="267" spans="2:45" ht="15" customHeight="1" outlineLevel="1" x14ac:dyDescent="0.35">
      <c r="B267" s="148" t="s">
        <v>326</v>
      </c>
      <c r="C267" s="148"/>
      <c r="D267" s="148"/>
      <c r="E267" s="148"/>
      <c r="F267" s="148"/>
      <c r="G267" s="148"/>
      <c r="H267" s="148"/>
      <c r="I267" s="148"/>
      <c r="J267" s="148"/>
      <c r="K267" s="148"/>
      <c r="L267" s="338" t="s">
        <v>11</v>
      </c>
      <c r="M267" s="338" t="s">
        <v>11</v>
      </c>
      <c r="N267" s="338" t="s">
        <v>11</v>
      </c>
      <c r="O267" s="338">
        <v>137.6</v>
      </c>
      <c r="P267" s="338">
        <v>119.16</v>
      </c>
      <c r="Q267" s="338">
        <v>117.53</v>
      </c>
      <c r="R267" s="338">
        <v>116.69</v>
      </c>
      <c r="S267" s="338">
        <v>120.95</v>
      </c>
      <c r="T267" s="338">
        <v>110.3</v>
      </c>
      <c r="U267" s="338">
        <v>95.34</v>
      </c>
      <c r="V267" s="338">
        <v>90.57</v>
      </c>
      <c r="W267" s="338">
        <v>149.80000000000001</v>
      </c>
      <c r="X267" s="338">
        <v>271.70999999999998</v>
      </c>
      <c r="Y267" s="338">
        <v>120.08</v>
      </c>
      <c r="Z267" s="338" vm="461">
        <f t="shared" si="142"/>
        <v>122.98038264922504</v>
      </c>
      <c r="AA267" s="338"/>
      <c r="AC267" s="338">
        <v>115.79</v>
      </c>
      <c r="AD267" s="459">
        <v>117.71000000000001</v>
      </c>
      <c r="AE267" s="338" vm="386">
        <v>120.85865375241852</v>
      </c>
      <c r="AF267" s="338" vm="461">
        <v>122.98038264922504</v>
      </c>
      <c r="AG267" s="338" vm="580">
        <v>127.95800003639309</v>
      </c>
      <c r="AH267" s="459" vm="612">
        <v>110.11021943461952</v>
      </c>
      <c r="AI267" s="338"/>
      <c r="AJ267" s="338"/>
      <c r="AL267"/>
      <c r="AM267"/>
      <c r="AN267"/>
      <c r="AO267"/>
      <c r="AP267" s="338"/>
      <c r="AQ267" s="338"/>
      <c r="AR267" s="338"/>
      <c r="AS267" s="338"/>
    </row>
    <row r="268" spans="2:45" ht="15" customHeight="1" outlineLevel="1" x14ac:dyDescent="0.35">
      <c r="B268" s="148" t="s">
        <v>188</v>
      </c>
      <c r="C268" s="148"/>
      <c r="D268" s="148"/>
      <c r="E268" s="148"/>
      <c r="F268" s="148"/>
      <c r="G268" s="148"/>
      <c r="H268" s="148"/>
      <c r="I268" s="148"/>
      <c r="J268" s="148"/>
      <c r="K268" s="148"/>
      <c r="L268" s="338">
        <v>0</v>
      </c>
      <c r="M268" s="338">
        <v>0</v>
      </c>
      <c r="N268" s="338">
        <v>0</v>
      </c>
      <c r="O268" s="338">
        <v>0</v>
      </c>
      <c r="P268" s="338">
        <v>0</v>
      </c>
      <c r="Q268" s="338">
        <v>0</v>
      </c>
      <c r="R268" s="338">
        <v>0</v>
      </c>
      <c r="S268" s="338">
        <v>0</v>
      </c>
      <c r="T268" s="338">
        <v>0</v>
      </c>
      <c r="U268" s="338">
        <v>0</v>
      </c>
      <c r="V268" s="338">
        <v>0</v>
      </c>
      <c r="W268" s="338">
        <v>124.9</v>
      </c>
      <c r="X268" s="338">
        <v>220.17</v>
      </c>
      <c r="Y268" s="338">
        <v>308.58</v>
      </c>
      <c r="Z268" s="338" vm="432">
        <f t="shared" si="142"/>
        <v>77.168027205078062</v>
      </c>
      <c r="AA268" s="338"/>
      <c r="AC268" s="338">
        <v>319.10000000000002</v>
      </c>
      <c r="AD268" s="459">
        <v>299.8</v>
      </c>
      <c r="AE268" s="338" vm="285">
        <v>268.42201937679721</v>
      </c>
      <c r="AF268" s="338" vm="432">
        <v>77.168027205078062</v>
      </c>
      <c r="AG268" s="338" vm="543">
        <v>78.55126761505835</v>
      </c>
      <c r="AH268" s="459" vm="654">
        <v>76.253133844742635</v>
      </c>
      <c r="AI268" s="338"/>
      <c r="AJ268" s="338"/>
      <c r="AL268"/>
      <c r="AM268"/>
      <c r="AN268"/>
      <c r="AO268"/>
      <c r="AP268" s="338"/>
      <c r="AQ268" s="338"/>
      <c r="AR268" s="338"/>
      <c r="AS268" s="338"/>
    </row>
    <row r="269" spans="2:45" ht="15" customHeight="1" outlineLevel="1" x14ac:dyDescent="0.35">
      <c r="B269" s="148" t="s">
        <v>327</v>
      </c>
      <c r="C269" s="148"/>
      <c r="D269" s="148"/>
      <c r="E269" s="148"/>
      <c r="F269" s="148"/>
      <c r="G269" s="148"/>
      <c r="H269" s="148"/>
      <c r="I269" s="148"/>
      <c r="J269" s="148"/>
      <c r="K269" s="148"/>
      <c r="L269" s="338">
        <v>0</v>
      </c>
      <c r="M269" s="338">
        <v>0</v>
      </c>
      <c r="N269" s="338">
        <v>0</v>
      </c>
      <c r="O269" s="338">
        <v>0</v>
      </c>
      <c r="P269" s="338">
        <v>0</v>
      </c>
      <c r="Q269" s="338">
        <v>0</v>
      </c>
      <c r="R269" s="338">
        <v>0</v>
      </c>
      <c r="S269" s="338">
        <v>0</v>
      </c>
      <c r="T269" s="338">
        <v>0</v>
      </c>
      <c r="U269" s="338">
        <v>0</v>
      </c>
      <c r="V269" s="338">
        <v>0</v>
      </c>
      <c r="W269" s="338">
        <v>70.84</v>
      </c>
      <c r="X269" s="338">
        <v>68.400000000000006</v>
      </c>
      <c r="Y269" s="338">
        <v>67.97</v>
      </c>
      <c r="Z269" s="338" vm="462">
        <f t="shared" si="142"/>
        <v>241.55535914788697</v>
      </c>
      <c r="AA269" s="338"/>
      <c r="AC269" s="338">
        <v>65.84</v>
      </c>
      <c r="AD269" s="459">
        <v>65.7</v>
      </c>
      <c r="AE269" s="338" vm="320">
        <v>73.211258249848385</v>
      </c>
      <c r="AF269" s="338" vm="462">
        <v>241.55535914788697</v>
      </c>
      <c r="AG269" s="338" vm="534">
        <v>173.44171417920748</v>
      </c>
      <c r="AH269" s="459" vm="613">
        <v>182.93173711430762</v>
      </c>
      <c r="AI269" s="338"/>
      <c r="AJ269" s="338"/>
      <c r="AL269"/>
      <c r="AM269"/>
      <c r="AN269"/>
      <c r="AO269"/>
      <c r="AP269" s="338"/>
      <c r="AQ269" s="338"/>
      <c r="AR269" s="338"/>
      <c r="AS269" s="338"/>
    </row>
    <row r="270" spans="2:45" ht="15" customHeight="1" x14ac:dyDescent="0.35">
      <c r="B270" s="148" t="s">
        <v>216</v>
      </c>
      <c r="C270" s="20"/>
      <c r="D270" s="20"/>
      <c r="E270" s="20"/>
      <c r="F270" s="20"/>
      <c r="G270" s="20"/>
      <c r="H270" s="20"/>
      <c r="I270" s="20"/>
      <c r="J270" s="20"/>
      <c r="K270" s="20"/>
      <c r="L270" s="338">
        <v>0</v>
      </c>
      <c r="M270" s="338">
        <v>0</v>
      </c>
      <c r="N270" s="338">
        <v>0</v>
      </c>
      <c r="O270" s="338">
        <v>0</v>
      </c>
      <c r="P270" s="338">
        <v>0</v>
      </c>
      <c r="Q270" s="338">
        <v>0</v>
      </c>
      <c r="R270" s="338">
        <v>0</v>
      </c>
      <c r="S270" s="338">
        <v>0</v>
      </c>
      <c r="T270" s="338">
        <v>0</v>
      </c>
      <c r="U270" s="338">
        <v>0</v>
      </c>
      <c r="V270" s="338">
        <v>0</v>
      </c>
      <c r="W270" s="338">
        <v>0</v>
      </c>
      <c r="X270" s="338">
        <v>0</v>
      </c>
      <c r="Y270" s="338">
        <v>0</v>
      </c>
      <c r="Z270" s="338" vm="463">
        <f t="shared" si="142"/>
        <v>56.01276085568793</v>
      </c>
      <c r="AA270" s="338"/>
      <c r="AC270" s="459">
        <v>1.41</v>
      </c>
      <c r="AD270" s="459">
        <v>12.370000000000001</v>
      </c>
      <c r="AE270" s="338">
        <v>25.842019999999998</v>
      </c>
      <c r="AF270" s="338" vm="463">
        <v>56.01276085568793</v>
      </c>
      <c r="AG270" s="338" vm="534">
        <v>75.147944676604368</v>
      </c>
      <c r="AH270" s="459" vm="638">
        <v>70.019626357014943</v>
      </c>
      <c r="AI270" s="338"/>
      <c r="AJ270" s="338"/>
    </row>
    <row r="271" spans="2:45" ht="30" customHeight="1" x14ac:dyDescent="0.35">
      <c r="B271" s="179" t="s">
        <v>165</v>
      </c>
      <c r="C271" s="179"/>
      <c r="D271" s="179"/>
      <c r="E271" s="179"/>
      <c r="F271" s="179"/>
      <c r="G271" s="179"/>
      <c r="H271" s="179"/>
      <c r="I271" s="179"/>
      <c r="J271" s="179"/>
      <c r="K271" s="179"/>
      <c r="L271" s="231"/>
      <c r="M271" s="231"/>
      <c r="N271" s="231"/>
      <c r="O271" s="231"/>
      <c r="P271" s="231"/>
      <c r="Q271" s="231"/>
      <c r="R271" s="231"/>
      <c r="S271" s="231"/>
      <c r="T271" s="231"/>
      <c r="U271" s="231"/>
      <c r="V271" s="232"/>
    </row>
    <row r="272" spans="2:45" ht="15" customHeight="1" x14ac:dyDescent="0.35">
      <c r="B272" s="167" t="s">
        <v>219</v>
      </c>
      <c r="C272" s="167"/>
      <c r="D272" s="167"/>
      <c r="E272" s="167"/>
      <c r="F272" s="167"/>
      <c r="G272" s="167"/>
      <c r="H272" s="167"/>
      <c r="I272" s="167"/>
      <c r="J272" s="167"/>
      <c r="K272" s="167"/>
      <c r="L272" s="235">
        <v>2010</v>
      </c>
      <c r="M272" s="235">
        <v>2011</v>
      </c>
      <c r="N272" s="235">
        <v>2012</v>
      </c>
      <c r="O272" s="235">
        <v>2013</v>
      </c>
      <c r="P272" s="235">
        <v>2014</v>
      </c>
      <c r="Q272" s="235">
        <v>2015</v>
      </c>
      <c r="R272" s="235">
        <v>2016</v>
      </c>
      <c r="S272" s="235">
        <v>2017</v>
      </c>
      <c r="T272" s="235">
        <v>2018</v>
      </c>
      <c r="U272" s="235">
        <v>2019</v>
      </c>
      <c r="V272" s="235">
        <v>2020</v>
      </c>
      <c r="W272" s="235">
        <v>2021</v>
      </c>
      <c r="X272" s="235">
        <v>2022</v>
      </c>
      <c r="Y272" s="235">
        <v>2023</v>
      </c>
      <c r="Z272" s="236">
        <v>2024</v>
      </c>
      <c r="AA272" s="237">
        <v>2025</v>
      </c>
      <c r="AC272" s="238" t="s">
        <v>3</v>
      </c>
      <c r="AD272" s="238" t="s">
        <v>4</v>
      </c>
      <c r="AE272" s="238" t="s">
        <v>5</v>
      </c>
      <c r="AF272" s="238">
        <v>2024</v>
      </c>
      <c r="AG272" s="239" t="s">
        <v>282</v>
      </c>
      <c r="AH272" s="239" t="s">
        <v>283</v>
      </c>
      <c r="AI272" s="239" t="s">
        <v>284</v>
      </c>
      <c r="AJ272" s="239">
        <v>2025</v>
      </c>
      <c r="AL272" s="238" t="s">
        <v>3</v>
      </c>
      <c r="AM272" s="238" t="s">
        <v>17</v>
      </c>
      <c r="AN272" s="238" t="s">
        <v>18</v>
      </c>
      <c r="AO272" s="238" t="s">
        <v>19</v>
      </c>
      <c r="AP272" s="239" t="s">
        <v>282</v>
      </c>
      <c r="AQ272" s="239" t="s">
        <v>285</v>
      </c>
      <c r="AR272" s="239" t="s">
        <v>286</v>
      </c>
      <c r="AS272" s="239" t="s">
        <v>287</v>
      </c>
    </row>
    <row r="273" spans="2:45" ht="15" customHeight="1" x14ac:dyDescent="0.35">
      <c r="B273" s="40" t="s">
        <v>20</v>
      </c>
      <c r="C273" s="40"/>
      <c r="D273" s="40"/>
      <c r="E273" s="40"/>
      <c r="F273" s="40"/>
      <c r="G273" s="40"/>
      <c r="H273" s="40"/>
      <c r="I273" s="40"/>
      <c r="J273" s="40"/>
      <c r="K273" s="40"/>
      <c r="L273" s="308">
        <v>7.53</v>
      </c>
      <c r="M273" s="308">
        <v>45.28</v>
      </c>
      <c r="N273" s="308">
        <v>62.09</v>
      </c>
      <c r="O273" s="308">
        <v>69.66</v>
      </c>
      <c r="P273" s="308">
        <v>78.47</v>
      </c>
      <c r="Q273" s="308">
        <v>79.069999999999993</v>
      </c>
      <c r="R273" s="308">
        <v>132.63</v>
      </c>
      <c r="S273" s="308">
        <v>226.41</v>
      </c>
      <c r="T273" s="308">
        <v>215.22</v>
      </c>
      <c r="U273" s="308">
        <v>327.39</v>
      </c>
      <c r="V273" s="308">
        <v>214.93</v>
      </c>
      <c r="W273" s="308">
        <v>431.02</v>
      </c>
      <c r="X273" s="308">
        <v>483.11</v>
      </c>
      <c r="Y273" s="308">
        <v>692.17433362842894</v>
      </c>
      <c r="Z273" s="308">
        <f>AF273</f>
        <v>541.52397209999947</v>
      </c>
      <c r="AA273" s="308"/>
      <c r="AC273" s="308">
        <v>94.525144180000041</v>
      </c>
      <c r="AD273" s="308">
        <v>217.28356333999994</v>
      </c>
      <c r="AE273" s="308">
        <v>359.05077111000014</v>
      </c>
      <c r="AF273" s="308">
        <v>541.52397209999947</v>
      </c>
      <c r="AG273" s="308">
        <v>147.53837442000003</v>
      </c>
      <c r="AH273" s="308">
        <v>301.54145742000014</v>
      </c>
      <c r="AI273" s="308"/>
      <c r="AJ273" s="308"/>
      <c r="AL273" s="308">
        <f t="shared" ref="AL273:AL280" si="149">AC273</f>
        <v>94.525144180000041</v>
      </c>
      <c r="AM273" s="308">
        <f t="shared" ref="AM273:AO280" si="150">AD273-AC273</f>
        <v>122.7584191599999</v>
      </c>
      <c r="AN273" s="308">
        <f t="shared" si="150"/>
        <v>141.7672077700002</v>
      </c>
      <c r="AO273" s="308">
        <f t="shared" si="150"/>
        <v>182.47320098999933</v>
      </c>
      <c r="AP273" s="308">
        <f t="shared" ref="AP273:AP280" si="151">AG273</f>
        <v>147.53837442000003</v>
      </c>
      <c r="AQ273" s="308">
        <f>AH273-AG273</f>
        <v>154.00308300000012</v>
      </c>
      <c r="AR273" s="308"/>
      <c r="AS273" s="308"/>
    </row>
    <row r="274" spans="2:45" ht="15" customHeight="1" x14ac:dyDescent="0.35">
      <c r="B274" s="131" t="s">
        <v>199</v>
      </c>
      <c r="C274" s="131"/>
      <c r="D274" s="131"/>
      <c r="E274" s="131"/>
      <c r="F274" s="131"/>
      <c r="G274" s="131"/>
      <c r="H274" s="131"/>
      <c r="I274" s="131"/>
      <c r="J274" s="131"/>
      <c r="K274" s="131"/>
      <c r="L274" s="318">
        <v>0</v>
      </c>
      <c r="M274" s="318">
        <v>0</v>
      </c>
      <c r="N274" s="318">
        <v>0</v>
      </c>
      <c r="O274" s="318">
        <v>0</v>
      </c>
      <c r="P274" s="318">
        <v>0.04</v>
      </c>
      <c r="Q274" s="318">
        <v>2.2999999999999998</v>
      </c>
      <c r="R274" s="318">
        <v>5.92</v>
      </c>
      <c r="S274" s="318">
        <v>23.57</v>
      </c>
      <c r="T274" s="318">
        <v>7.76</v>
      </c>
      <c r="U274" s="318">
        <v>382.07</v>
      </c>
      <c r="V274" s="318">
        <v>19.64</v>
      </c>
      <c r="W274" s="318">
        <v>4.26</v>
      </c>
      <c r="X274" s="318">
        <v>663.94</v>
      </c>
      <c r="Y274" s="318">
        <v>377.05315140241697</v>
      </c>
      <c r="Z274" s="318">
        <f>AF274</f>
        <v>24.295495020000004</v>
      </c>
      <c r="AA274" s="318"/>
      <c r="AC274" s="318">
        <v>0.72976185999999998</v>
      </c>
      <c r="AD274" s="318">
        <v>0.72976785</v>
      </c>
      <c r="AE274" s="318">
        <v>1.3046425099999999</v>
      </c>
      <c r="AF274" s="318">
        <v>24.295495020000004</v>
      </c>
      <c r="AG274" s="318">
        <v>-4.240999999999963E-5</v>
      </c>
      <c r="AH274" s="318">
        <v>-2.8318000000000001E-4</v>
      </c>
      <c r="AI274" s="318"/>
      <c r="AJ274" s="318"/>
      <c r="AL274" s="318">
        <f t="shared" si="149"/>
        <v>0.72976185999999998</v>
      </c>
      <c r="AM274" s="318">
        <f t="shared" si="150"/>
        <v>5.9900000000112641E-6</v>
      </c>
      <c r="AN274" s="318">
        <f t="shared" si="150"/>
        <v>0.57487465999999987</v>
      </c>
      <c r="AO274" s="318">
        <f t="shared" si="150"/>
        <v>22.990852510000003</v>
      </c>
      <c r="AP274" s="318">
        <f t="shared" si="151"/>
        <v>-4.240999999999963E-5</v>
      </c>
      <c r="AQ274" s="318">
        <f t="shared" ref="AQ274:AQ285" si="152">AH274-AG274</f>
        <v>-2.4077000000000039E-4</v>
      </c>
      <c r="AR274" s="318"/>
      <c r="AS274" s="318"/>
    </row>
    <row r="275" spans="2:45" ht="15" customHeight="1" x14ac:dyDescent="0.35">
      <c r="B275" s="131" t="s">
        <v>200</v>
      </c>
      <c r="C275" s="131"/>
      <c r="D275" s="131"/>
      <c r="E275" s="131"/>
      <c r="F275" s="131"/>
      <c r="G275" s="131"/>
      <c r="H275" s="131"/>
      <c r="I275" s="131"/>
      <c r="J275" s="131"/>
      <c r="K275" s="131"/>
      <c r="L275" s="318">
        <v>8.56</v>
      </c>
      <c r="M275" s="318">
        <v>14.8</v>
      </c>
      <c r="N275" s="318">
        <v>20.56</v>
      </c>
      <c r="O275" s="318">
        <v>28.22</v>
      </c>
      <c r="P275" s="318">
        <v>30.79</v>
      </c>
      <c r="Q275" s="318">
        <v>35.880000000000003</v>
      </c>
      <c r="R275" s="318">
        <v>41.83</v>
      </c>
      <c r="S275" s="318">
        <v>47.02</v>
      </c>
      <c r="T275" s="318">
        <v>82.83</v>
      </c>
      <c r="U275" s="318">
        <v>103.76</v>
      </c>
      <c r="V275" s="318">
        <v>83.13</v>
      </c>
      <c r="W275" s="318">
        <v>124.52</v>
      </c>
      <c r="X275" s="318">
        <v>181.89</v>
      </c>
      <c r="Y275" s="318">
        <v>228.96328764958122</v>
      </c>
      <c r="Z275" s="318">
        <f>(AF275)</f>
        <v>237.05722510000021</v>
      </c>
      <c r="AA275" s="318"/>
      <c r="AB275" s="318"/>
      <c r="AC275" s="318">
        <v>51.657053689999991</v>
      </c>
      <c r="AD275" s="318">
        <v>115.15717797999997</v>
      </c>
      <c r="AE275" s="318">
        <v>169.07580240000004</v>
      </c>
      <c r="AF275" s="318">
        <v>237.05722510000021</v>
      </c>
      <c r="AG275" s="318">
        <v>58.518062689999994</v>
      </c>
      <c r="AH275" s="318">
        <v>125.60081226999985</v>
      </c>
      <c r="AI275" s="318"/>
      <c r="AJ275" s="318"/>
      <c r="AL275" s="318">
        <f t="shared" si="149"/>
        <v>51.657053689999991</v>
      </c>
      <c r="AM275" s="318">
        <f t="shared" si="150"/>
        <v>63.500124289999981</v>
      </c>
      <c r="AN275" s="318">
        <f t="shared" si="150"/>
        <v>53.918624420000071</v>
      </c>
      <c r="AO275" s="318">
        <f t="shared" si="150"/>
        <v>67.981422700000167</v>
      </c>
      <c r="AP275" s="318">
        <f t="shared" si="151"/>
        <v>58.518062689999994</v>
      </c>
      <c r="AQ275" s="318">
        <f t="shared" si="152"/>
        <v>67.082749579999856</v>
      </c>
      <c r="AR275" s="318"/>
      <c r="AS275" s="318"/>
    </row>
    <row r="276" spans="2:45" ht="15" customHeight="1" x14ac:dyDescent="0.35">
      <c r="B276" s="132" t="s">
        <v>201</v>
      </c>
      <c r="C276" s="132"/>
      <c r="D276" s="132"/>
      <c r="E276" s="132"/>
      <c r="F276" s="132"/>
      <c r="G276" s="132"/>
      <c r="H276" s="132"/>
      <c r="I276" s="132"/>
      <c r="J276" s="132"/>
      <c r="K276" s="132"/>
      <c r="L276" s="318">
        <v>4.5</v>
      </c>
      <c r="M276" s="318">
        <v>11.36</v>
      </c>
      <c r="N276" s="318">
        <v>15.5</v>
      </c>
      <c r="O276" s="318">
        <v>22.45</v>
      </c>
      <c r="P276" s="318">
        <v>19.100000000000001</v>
      </c>
      <c r="Q276" s="318">
        <v>20.52</v>
      </c>
      <c r="R276" s="318">
        <v>28.26</v>
      </c>
      <c r="S276" s="318">
        <v>33.11</v>
      </c>
      <c r="T276" s="318">
        <v>55.72</v>
      </c>
      <c r="U276" s="318">
        <v>67.72</v>
      </c>
      <c r="V276" s="318">
        <v>55.12</v>
      </c>
      <c r="W276" s="318">
        <v>82.1</v>
      </c>
      <c r="X276" s="318">
        <v>124.09</v>
      </c>
      <c r="Y276" s="318">
        <v>173.82508853140243</v>
      </c>
      <c r="Z276" s="318">
        <f>(AF276)</f>
        <v>165.16397621000019</v>
      </c>
      <c r="AA276" s="318"/>
      <c r="AB276" s="318"/>
      <c r="AC276" s="318">
        <v>36.320581609999991</v>
      </c>
      <c r="AD276" s="318">
        <v>75.472642979999961</v>
      </c>
      <c r="AE276" s="318">
        <v>113.57991561000006</v>
      </c>
      <c r="AF276" s="318">
        <v>165.16397621000019</v>
      </c>
      <c r="AG276" s="318">
        <v>47.780400139999998</v>
      </c>
      <c r="AH276" s="318">
        <v>96.951433819999835</v>
      </c>
      <c r="AI276" s="318"/>
      <c r="AJ276" s="318"/>
      <c r="AL276" s="318">
        <f t="shared" si="149"/>
        <v>36.320581609999991</v>
      </c>
      <c r="AM276" s="318">
        <f t="shared" si="150"/>
        <v>39.15206136999997</v>
      </c>
      <c r="AN276" s="318">
        <f t="shared" si="150"/>
        <v>38.107272630000097</v>
      </c>
      <c r="AO276" s="318">
        <f t="shared" si="150"/>
        <v>51.584060600000129</v>
      </c>
      <c r="AP276" s="318">
        <f t="shared" si="151"/>
        <v>47.780400139999998</v>
      </c>
      <c r="AQ276" s="318">
        <f t="shared" si="152"/>
        <v>49.171033679999837</v>
      </c>
      <c r="AR276" s="318"/>
      <c r="AS276" s="318"/>
    </row>
    <row r="277" spans="2:45" ht="15" customHeight="1" x14ac:dyDescent="0.35">
      <c r="B277" s="132" t="s">
        <v>202</v>
      </c>
      <c r="C277" s="132"/>
      <c r="D277" s="132"/>
      <c r="E277" s="132"/>
      <c r="F277" s="132"/>
      <c r="G277" s="132"/>
      <c r="H277" s="132"/>
      <c r="I277" s="132"/>
      <c r="J277" s="132"/>
      <c r="K277" s="132"/>
      <c r="L277" s="318">
        <v>2.15</v>
      </c>
      <c r="M277" s="318">
        <v>3.16</v>
      </c>
      <c r="N277" s="318">
        <v>3.05</v>
      </c>
      <c r="O277" s="318">
        <v>3.27</v>
      </c>
      <c r="P277" s="318">
        <v>4.16</v>
      </c>
      <c r="Q277" s="318">
        <v>5.8</v>
      </c>
      <c r="R277" s="318">
        <v>8.02</v>
      </c>
      <c r="S277" s="318">
        <v>7.71</v>
      </c>
      <c r="T277" s="318">
        <v>7.43</v>
      </c>
      <c r="U277" s="318">
        <v>11.84</v>
      </c>
      <c r="V277" s="318">
        <v>8.82</v>
      </c>
      <c r="W277" s="318">
        <v>15.29</v>
      </c>
      <c r="X277" s="318">
        <v>23.38</v>
      </c>
      <c r="Y277" s="318">
        <v>29.883278105114993</v>
      </c>
      <c r="Z277" s="318">
        <f>(AF277)</f>
        <v>35.760944189999996</v>
      </c>
      <c r="AA277" s="318"/>
      <c r="AB277" s="318"/>
      <c r="AC277" s="318">
        <v>10.483278610000003</v>
      </c>
      <c r="AD277" s="318">
        <v>18.251456730000001</v>
      </c>
      <c r="AE277" s="318">
        <v>26.734236549999984</v>
      </c>
      <c r="AF277" s="318">
        <v>35.760944189999996</v>
      </c>
      <c r="AG277" s="318">
        <v>7.5021448499999988</v>
      </c>
      <c r="AH277" s="318">
        <v>21.84510267000001</v>
      </c>
      <c r="AI277" s="318"/>
      <c r="AJ277" s="318"/>
      <c r="AL277" s="318">
        <f t="shared" si="149"/>
        <v>10.483278610000003</v>
      </c>
      <c r="AM277" s="318">
        <f t="shared" si="150"/>
        <v>7.7681781199999982</v>
      </c>
      <c r="AN277" s="318">
        <f t="shared" si="150"/>
        <v>8.4827798199999833</v>
      </c>
      <c r="AO277" s="318">
        <f t="shared" si="150"/>
        <v>9.0267076400000121</v>
      </c>
      <c r="AP277" s="318">
        <f t="shared" si="151"/>
        <v>7.5021448499999988</v>
      </c>
      <c r="AQ277" s="318">
        <f t="shared" si="152"/>
        <v>14.342957820000011</v>
      </c>
      <c r="AR277" s="318"/>
      <c r="AS277" s="318"/>
    </row>
    <row r="278" spans="2:45" ht="15" customHeight="1" x14ac:dyDescent="0.35">
      <c r="B278" s="132" t="s">
        <v>203</v>
      </c>
      <c r="C278" s="132"/>
      <c r="D278" s="132"/>
      <c r="E278" s="132"/>
      <c r="F278" s="132"/>
      <c r="G278" s="132"/>
      <c r="H278" s="132"/>
      <c r="I278" s="132"/>
      <c r="J278" s="132"/>
      <c r="K278" s="132"/>
      <c r="L278" s="318">
        <v>1.91</v>
      </c>
      <c r="M278" s="318">
        <v>0.28000000000000003</v>
      </c>
      <c r="N278" s="318">
        <v>2.02</v>
      </c>
      <c r="O278" s="318">
        <v>2.4900000000000002</v>
      </c>
      <c r="P278" s="318">
        <v>7.53</v>
      </c>
      <c r="Q278" s="318">
        <v>9.56</v>
      </c>
      <c r="R278" s="318">
        <v>5.55</v>
      </c>
      <c r="S278" s="318">
        <v>6.2</v>
      </c>
      <c r="T278" s="318">
        <v>19.68</v>
      </c>
      <c r="U278" s="318">
        <v>24.2</v>
      </c>
      <c r="V278" s="318">
        <v>19.18</v>
      </c>
      <c r="W278" s="318">
        <v>27.13</v>
      </c>
      <c r="X278" s="318">
        <v>34.43</v>
      </c>
      <c r="Y278" s="318">
        <v>25.2549210130638</v>
      </c>
      <c r="Z278" s="318">
        <f>(AF278)</f>
        <v>36.132304700000027</v>
      </c>
      <c r="AA278" s="318"/>
      <c r="AB278" s="318"/>
      <c r="AC278" s="318">
        <v>4.8531934699999999</v>
      </c>
      <c r="AD278" s="318">
        <v>21.433078270000003</v>
      </c>
      <c r="AE278" s="318">
        <v>28.761650240000009</v>
      </c>
      <c r="AF278" s="318">
        <v>36.132304700000027</v>
      </c>
      <c r="AG278" s="318">
        <v>3.2355176999999977</v>
      </c>
      <c r="AH278" s="318">
        <v>6.8042757799999967</v>
      </c>
      <c r="AI278" s="318"/>
      <c r="AJ278" s="318"/>
      <c r="AL278" s="318">
        <f t="shared" si="149"/>
        <v>4.8531934699999999</v>
      </c>
      <c r="AM278" s="318">
        <f t="shared" si="150"/>
        <v>16.579884800000002</v>
      </c>
      <c r="AN278" s="318">
        <f t="shared" si="150"/>
        <v>7.3285719700000058</v>
      </c>
      <c r="AO278" s="318">
        <f t="shared" si="150"/>
        <v>7.3706544600000186</v>
      </c>
      <c r="AP278" s="318">
        <f t="shared" si="151"/>
        <v>3.2355176999999977</v>
      </c>
      <c r="AQ278" s="318">
        <f t="shared" si="152"/>
        <v>3.5687580799999989</v>
      </c>
      <c r="AR278" s="318"/>
      <c r="AS278" s="318"/>
    </row>
    <row r="279" spans="2:45" ht="15" customHeight="1" x14ac:dyDescent="0.35">
      <c r="B279" s="131" t="s">
        <v>204</v>
      </c>
      <c r="C279" s="131"/>
      <c r="D279" s="131"/>
      <c r="E279" s="131"/>
      <c r="F279" s="131"/>
      <c r="G279" s="131"/>
      <c r="H279" s="131"/>
      <c r="I279" s="131"/>
      <c r="J279" s="131"/>
      <c r="K279" s="131"/>
      <c r="L279" s="318">
        <v>0</v>
      </c>
      <c r="M279" s="318">
        <v>0</v>
      </c>
      <c r="N279" s="318">
        <v>0</v>
      </c>
      <c r="O279" s="318">
        <v>0</v>
      </c>
      <c r="P279" s="318">
        <v>0</v>
      </c>
      <c r="Q279" s="318">
        <v>0</v>
      </c>
      <c r="R279" s="318">
        <v>0</v>
      </c>
      <c r="S279" s="318">
        <v>0</v>
      </c>
      <c r="T279" s="318">
        <v>0</v>
      </c>
      <c r="U279" s="318">
        <v>0</v>
      </c>
      <c r="V279" s="318">
        <v>0</v>
      </c>
      <c r="W279" s="318">
        <v>0</v>
      </c>
      <c r="X279" s="318">
        <v>0</v>
      </c>
      <c r="Y279" s="318">
        <v>1.9643468633294105E-6</v>
      </c>
      <c r="Z279" s="318">
        <f>AF279</f>
        <v>-1.2523685199994362E-13</v>
      </c>
      <c r="AA279" s="318"/>
      <c r="AC279" s="318">
        <v>5.0040398491546511E-15</v>
      </c>
      <c r="AD279" s="318">
        <v>-1.3369998441703502E-14</v>
      </c>
      <c r="AE279" s="318">
        <v>1.4294641914602833E-14</v>
      </c>
      <c r="AF279" s="318">
        <v>-1.2523685199994362E-13</v>
      </c>
      <c r="AG279" s="318">
        <v>-1.7753336578607559E-15</v>
      </c>
      <c r="AH279" s="318">
        <v>-9.6770236268639566E-15</v>
      </c>
      <c r="AI279" s="318"/>
      <c r="AJ279" s="318"/>
      <c r="AL279" s="318">
        <f t="shared" si="149"/>
        <v>5.0040398491546511E-15</v>
      </c>
      <c r="AM279" s="318">
        <f t="shared" si="150"/>
        <v>-1.8374038290858153E-14</v>
      </c>
      <c r="AN279" s="318">
        <f t="shared" si="150"/>
        <v>2.7664640356306335E-14</v>
      </c>
      <c r="AO279" s="318">
        <f t="shared" si="150"/>
        <v>-1.3953149391454646E-13</v>
      </c>
      <c r="AP279" s="318">
        <f t="shared" si="151"/>
        <v>-1.7753336578607559E-15</v>
      </c>
      <c r="AQ279" s="318">
        <f t="shared" si="152"/>
        <v>-7.9016899690032001E-15</v>
      </c>
      <c r="AR279" s="318"/>
      <c r="AS279" s="318"/>
    </row>
    <row r="280" spans="2:45" ht="15" customHeight="1" x14ac:dyDescent="0.35">
      <c r="B280" s="40" t="s">
        <v>148</v>
      </c>
      <c r="C280" s="40"/>
      <c r="D280" s="40"/>
      <c r="E280" s="40"/>
      <c r="F280" s="40"/>
      <c r="G280" s="40"/>
      <c r="H280" s="40"/>
      <c r="I280" s="40"/>
      <c r="J280" s="40"/>
      <c r="K280" s="40"/>
      <c r="L280" s="308">
        <v>-1.03</v>
      </c>
      <c r="M280" s="308">
        <v>30.48</v>
      </c>
      <c r="N280" s="308">
        <v>41.53</v>
      </c>
      <c r="O280" s="308">
        <v>41.44</v>
      </c>
      <c r="P280" s="308">
        <v>47.72</v>
      </c>
      <c r="Q280" s="308">
        <v>45.49</v>
      </c>
      <c r="R280" s="308">
        <v>96.71</v>
      </c>
      <c r="S280" s="308">
        <v>202.96</v>
      </c>
      <c r="T280" s="308">
        <v>140.16</v>
      </c>
      <c r="U280" s="308">
        <v>605.69000000000005</v>
      </c>
      <c r="V280" s="308">
        <v>151.43</v>
      </c>
      <c r="W280" s="308">
        <v>310.76</v>
      </c>
      <c r="X280" s="308">
        <v>965.16</v>
      </c>
      <c r="Y280" s="308">
        <v>840.26419934561318</v>
      </c>
      <c r="Z280" s="308">
        <f>AF280</f>
        <v>328.76224201999963</v>
      </c>
      <c r="AA280" s="308"/>
      <c r="AC280" s="308">
        <v>43.597852350000025</v>
      </c>
      <c r="AD280" s="308">
        <v>102.85615320999986</v>
      </c>
      <c r="AE280" s="308">
        <v>191.27961122000002</v>
      </c>
      <c r="AF280" s="308">
        <v>328.76224201999963</v>
      </c>
      <c r="AG280" s="308">
        <v>89.020269319999983</v>
      </c>
      <c r="AH280" s="308">
        <v>175.94036197000023</v>
      </c>
      <c r="AI280" s="308"/>
      <c r="AJ280" s="308"/>
      <c r="AL280" s="308">
        <f t="shared" si="149"/>
        <v>43.597852350000025</v>
      </c>
      <c r="AM280" s="308">
        <f t="shared" si="150"/>
        <v>59.258300859999835</v>
      </c>
      <c r="AN280" s="308">
        <f t="shared" si="150"/>
        <v>88.423458010000161</v>
      </c>
      <c r="AO280" s="308">
        <f t="shared" si="150"/>
        <v>137.48263079999961</v>
      </c>
      <c r="AP280" s="308">
        <f t="shared" si="151"/>
        <v>89.020269319999983</v>
      </c>
      <c r="AQ280" s="308">
        <f t="shared" si="152"/>
        <v>86.920092650000242</v>
      </c>
      <c r="AR280" s="308"/>
      <c r="AS280" s="308"/>
    </row>
    <row r="281" spans="2:45" ht="15" customHeight="1" x14ac:dyDescent="0.35">
      <c r="B281" s="133" t="s">
        <v>205</v>
      </c>
      <c r="C281" s="133"/>
      <c r="D281" s="133"/>
      <c r="E281" s="133"/>
      <c r="F281" s="133"/>
      <c r="G281" s="133"/>
      <c r="H281" s="133"/>
      <c r="I281" s="133"/>
      <c r="J281" s="133"/>
      <c r="K281" s="133"/>
      <c r="L281" s="332" t="s">
        <v>11</v>
      </c>
      <c r="M281" s="332">
        <v>0.67</v>
      </c>
      <c r="N281" s="332">
        <v>0.67</v>
      </c>
      <c r="O281" s="332">
        <v>0.59</v>
      </c>
      <c r="P281" s="332">
        <v>0.61</v>
      </c>
      <c r="Q281" s="332">
        <v>0.57999999999999996</v>
      </c>
      <c r="R281" s="332">
        <v>0.73</v>
      </c>
      <c r="S281" s="332">
        <v>0.9</v>
      </c>
      <c r="T281" s="332">
        <v>0.65</v>
      </c>
      <c r="U281" s="332">
        <v>1.85</v>
      </c>
      <c r="V281" s="332">
        <v>0.7</v>
      </c>
      <c r="W281" s="332">
        <v>0.77</v>
      </c>
      <c r="X281" s="332">
        <v>2</v>
      </c>
      <c r="Y281" s="332">
        <v>1.2139487965999638</v>
      </c>
      <c r="Z281" s="332">
        <f>AF281</f>
        <v>0.60710561112387729</v>
      </c>
      <c r="AA281" s="332"/>
      <c r="AC281" s="332">
        <v>0.46123021264033798</v>
      </c>
      <c r="AD281" s="332">
        <v>0.47337291246946783</v>
      </c>
      <c r="AE281" s="332">
        <v>0.5327369458883543</v>
      </c>
      <c r="AF281" s="332">
        <v>0.60710561112387729</v>
      </c>
      <c r="AG281" s="332">
        <v>0.60337027346244476</v>
      </c>
      <c r="AH281" s="332">
        <v>0.58346989324569987</v>
      </c>
      <c r="AI281" s="332"/>
      <c r="AJ281" s="332"/>
      <c r="AL281" s="332"/>
      <c r="AM281" s="332"/>
      <c r="AN281" s="332"/>
      <c r="AO281" s="332"/>
      <c r="AP281" s="332"/>
      <c r="AQ281" s="332"/>
      <c r="AR281" s="332"/>
      <c r="AS281" s="332"/>
    </row>
    <row r="282" spans="2:45" ht="15" customHeight="1" x14ac:dyDescent="0.35">
      <c r="B282" s="130" t="s">
        <v>206</v>
      </c>
      <c r="C282" s="130"/>
      <c r="D282" s="130"/>
      <c r="E282" s="130"/>
      <c r="F282" s="130"/>
      <c r="G282" s="130"/>
      <c r="H282" s="130"/>
      <c r="I282" s="130"/>
      <c r="J282" s="130"/>
      <c r="K282" s="130"/>
      <c r="L282" s="318">
        <v>0</v>
      </c>
      <c r="M282" s="318">
        <v>0</v>
      </c>
      <c r="N282" s="318">
        <v>0</v>
      </c>
      <c r="O282" s="318">
        <v>7.0000000000000007E-2</v>
      </c>
      <c r="P282" s="318">
        <v>0</v>
      </c>
      <c r="Q282" s="318">
        <v>0</v>
      </c>
      <c r="R282" s="318">
        <v>0</v>
      </c>
      <c r="S282" s="318">
        <v>0.03</v>
      </c>
      <c r="T282" s="318">
        <v>0</v>
      </c>
      <c r="U282" s="318">
        <v>0.03</v>
      </c>
      <c r="V282" s="318">
        <v>7.0000000000000007E-2</v>
      </c>
      <c r="W282" s="318">
        <v>-0.1</v>
      </c>
      <c r="X282" s="318">
        <v>0</v>
      </c>
      <c r="Y282" s="318">
        <v>21.311330279971671</v>
      </c>
      <c r="Z282" s="318">
        <f>(AF282)</f>
        <v>-11.758731820000008</v>
      </c>
      <c r="AA282" s="318"/>
      <c r="AB282" s="318"/>
      <c r="AC282" s="318">
        <v>0</v>
      </c>
      <c r="AD282" s="318">
        <v>-12.546664860000003</v>
      </c>
      <c r="AE282" s="318">
        <v>-12.036567909999999</v>
      </c>
      <c r="AF282" s="318">
        <v>-11.758731820000008</v>
      </c>
      <c r="AG282" s="318">
        <v>0.47703898</v>
      </c>
      <c r="AH282" s="318">
        <v>1.1326355400000001</v>
      </c>
      <c r="AI282" s="318"/>
      <c r="AJ282" s="318"/>
      <c r="AL282" s="318">
        <f>AC282</f>
        <v>0</v>
      </c>
      <c r="AM282" s="318">
        <f t="shared" ref="AM282:AO285" si="153">AD282-AC282</f>
        <v>-12.546664860000003</v>
      </c>
      <c r="AN282" s="318">
        <f t="shared" si="153"/>
        <v>0.51009695000000477</v>
      </c>
      <c r="AO282" s="318">
        <f t="shared" si="153"/>
        <v>0.27783608999999032</v>
      </c>
      <c r="AP282" s="318">
        <f t="shared" ref="AP282:AP285" si="154">AG282</f>
        <v>0.47703898</v>
      </c>
      <c r="AQ282" s="318">
        <f t="shared" si="152"/>
        <v>0.65559656000000011</v>
      </c>
      <c r="AR282" s="318"/>
      <c r="AS282" s="318"/>
    </row>
    <row r="283" spans="2:45" ht="15" customHeight="1" x14ac:dyDescent="0.35">
      <c r="B283" s="130" t="s">
        <v>207</v>
      </c>
      <c r="C283" s="130"/>
      <c r="D283" s="130"/>
      <c r="E283" s="130"/>
      <c r="F283" s="130"/>
      <c r="G283" s="130"/>
      <c r="H283" s="130"/>
      <c r="I283" s="130"/>
      <c r="J283" s="130"/>
      <c r="K283" s="130"/>
      <c r="L283" s="318">
        <v>3.13</v>
      </c>
      <c r="M283" s="318">
        <v>10.62</v>
      </c>
      <c r="N283" s="318">
        <v>15.86</v>
      </c>
      <c r="O283" s="318">
        <v>18.399999999999999</v>
      </c>
      <c r="P283" s="318">
        <v>18.53</v>
      </c>
      <c r="Q283" s="318">
        <v>18.86</v>
      </c>
      <c r="R283" s="318">
        <v>31</v>
      </c>
      <c r="S283" s="318">
        <v>37.15</v>
      </c>
      <c r="T283" s="318">
        <v>58.31</v>
      </c>
      <c r="U283" s="318">
        <v>69.3</v>
      </c>
      <c r="V283" s="318">
        <v>52.02</v>
      </c>
      <c r="W283" s="318">
        <v>70.41</v>
      </c>
      <c r="X283" s="318">
        <v>102.18</v>
      </c>
      <c r="Y283" s="318">
        <v>161.98174084745196</v>
      </c>
      <c r="Z283" s="318">
        <f>(AF283)</f>
        <v>176.86827045000004</v>
      </c>
      <c r="AA283" s="318"/>
      <c r="AB283" s="318"/>
      <c r="AC283" s="318">
        <v>34.536578829999989</v>
      </c>
      <c r="AD283" s="318">
        <v>76.669825309999993</v>
      </c>
      <c r="AE283" s="318">
        <v>125.81151771999996</v>
      </c>
      <c r="AF283" s="318">
        <v>176.86827045000004</v>
      </c>
      <c r="AG283" s="318">
        <v>50.587108969999981</v>
      </c>
      <c r="AH283" s="318">
        <v>101.89982679999999</v>
      </c>
      <c r="AI283" s="318"/>
      <c r="AJ283" s="318"/>
      <c r="AL283" s="318">
        <f>AC283</f>
        <v>34.536578829999989</v>
      </c>
      <c r="AM283" s="318">
        <f t="shared" si="153"/>
        <v>42.133246480000004</v>
      </c>
      <c r="AN283" s="318">
        <f t="shared" si="153"/>
        <v>49.141692409999962</v>
      </c>
      <c r="AO283" s="318">
        <f t="shared" si="153"/>
        <v>51.056752730000085</v>
      </c>
      <c r="AP283" s="318">
        <f t="shared" si="154"/>
        <v>50.587108969999981</v>
      </c>
      <c r="AQ283" s="318">
        <f t="shared" si="152"/>
        <v>51.312717830000004</v>
      </c>
      <c r="AR283" s="318"/>
      <c r="AS283" s="318"/>
    </row>
    <row r="284" spans="2:45" ht="15" customHeight="1" x14ac:dyDescent="0.35">
      <c r="B284" s="130" t="s">
        <v>208</v>
      </c>
      <c r="C284" s="130"/>
      <c r="D284" s="130"/>
      <c r="E284" s="130"/>
      <c r="F284" s="130"/>
      <c r="G284" s="130"/>
      <c r="H284" s="130"/>
      <c r="I284" s="130"/>
      <c r="J284" s="130"/>
      <c r="K284" s="130"/>
      <c r="L284" s="318">
        <v>0</v>
      </c>
      <c r="M284" s="318">
        <v>0</v>
      </c>
      <c r="N284" s="318">
        <v>0</v>
      </c>
      <c r="O284" s="318">
        <v>0</v>
      </c>
      <c r="P284" s="318">
        <v>0.09</v>
      </c>
      <c r="Q284" s="318">
        <v>0.1</v>
      </c>
      <c r="R284" s="318">
        <v>0.18</v>
      </c>
      <c r="S284" s="318">
        <v>0.21</v>
      </c>
      <c r="T284" s="318">
        <v>0.26</v>
      </c>
      <c r="U284" s="318">
        <v>0.39</v>
      </c>
      <c r="V284" s="318">
        <v>0</v>
      </c>
      <c r="W284" s="318">
        <v>0</v>
      </c>
      <c r="X284" s="318">
        <v>0</v>
      </c>
      <c r="Y284" s="318">
        <v>0</v>
      </c>
      <c r="Z284" s="318">
        <f>(AF284)</f>
        <v>0</v>
      </c>
      <c r="AA284" s="318"/>
      <c r="AB284" s="318"/>
      <c r="AC284" s="318">
        <v>0</v>
      </c>
      <c r="AD284" s="318">
        <v>0</v>
      </c>
      <c r="AE284" s="318">
        <v>0</v>
      </c>
      <c r="AF284" s="318">
        <v>0</v>
      </c>
      <c r="AG284" s="318">
        <v>0</v>
      </c>
      <c r="AH284" s="318">
        <v>0</v>
      </c>
      <c r="AI284" s="318"/>
      <c r="AJ284" s="318"/>
      <c r="AL284" s="318">
        <f>AC284</f>
        <v>0</v>
      </c>
      <c r="AM284" s="318">
        <f t="shared" si="153"/>
        <v>0</v>
      </c>
      <c r="AN284" s="318">
        <f t="shared" si="153"/>
        <v>0</v>
      </c>
      <c r="AO284" s="318">
        <f t="shared" si="153"/>
        <v>0</v>
      </c>
      <c r="AP284" s="318">
        <f t="shared" si="154"/>
        <v>0</v>
      </c>
      <c r="AQ284" s="318">
        <f t="shared" si="152"/>
        <v>0</v>
      </c>
      <c r="AR284" s="318"/>
      <c r="AS284" s="318"/>
    </row>
    <row r="285" spans="2:45" ht="15" customHeight="1" x14ac:dyDescent="0.35">
      <c r="B285" s="6" t="s">
        <v>150</v>
      </c>
      <c r="C285" s="6"/>
      <c r="D285" s="6"/>
      <c r="E285" s="6"/>
      <c r="F285" s="6"/>
      <c r="G285" s="6"/>
      <c r="H285" s="6"/>
      <c r="I285" s="6"/>
      <c r="J285" s="6"/>
      <c r="K285" s="6"/>
      <c r="L285" s="308">
        <v>-4.16</v>
      </c>
      <c r="M285" s="308">
        <v>19.86</v>
      </c>
      <c r="N285" s="308">
        <v>25.67</v>
      </c>
      <c r="O285" s="308">
        <v>22.97</v>
      </c>
      <c r="P285" s="308">
        <v>29.28</v>
      </c>
      <c r="Q285" s="308">
        <v>26.73</v>
      </c>
      <c r="R285" s="308">
        <v>65.89</v>
      </c>
      <c r="S285" s="308">
        <v>166</v>
      </c>
      <c r="T285" s="308">
        <v>82.11</v>
      </c>
      <c r="U285" s="308">
        <v>536.74</v>
      </c>
      <c r="V285" s="308">
        <v>99.34</v>
      </c>
      <c r="W285" s="308">
        <v>240.45</v>
      </c>
      <c r="X285" s="308">
        <v>862.98</v>
      </c>
      <c r="Y285" s="308">
        <v>656.97112821818951</v>
      </c>
      <c r="Z285" s="308">
        <f>AF285</f>
        <v>163.65270338999929</v>
      </c>
      <c r="AA285" s="308"/>
      <c r="AC285" s="308">
        <v>9.0612735200000554</v>
      </c>
      <c r="AD285" s="308">
        <v>38.732992759999959</v>
      </c>
      <c r="AE285" s="308">
        <v>77.504661410000125</v>
      </c>
      <c r="AF285" s="308">
        <v>163.65270338999929</v>
      </c>
      <c r="AG285" s="308">
        <v>37.956121370000034</v>
      </c>
      <c r="AH285" s="308">
        <v>72.907899630000145</v>
      </c>
      <c r="AI285" s="308"/>
      <c r="AJ285" s="308"/>
      <c r="AL285" s="308">
        <f>AC285</f>
        <v>9.0612735200000554</v>
      </c>
      <c r="AM285" s="308">
        <f t="shared" si="153"/>
        <v>29.671719239999902</v>
      </c>
      <c r="AN285" s="308">
        <f t="shared" si="153"/>
        <v>38.771668650000166</v>
      </c>
      <c r="AO285" s="308">
        <f t="shared" si="153"/>
        <v>86.148041979999164</v>
      </c>
      <c r="AP285" s="308">
        <f t="shared" si="154"/>
        <v>37.956121370000034</v>
      </c>
      <c r="AQ285" s="308">
        <f t="shared" si="152"/>
        <v>34.951778260000111</v>
      </c>
      <c r="AR285" s="308"/>
      <c r="AS285" s="308"/>
    </row>
    <row r="286" spans="2:45" ht="15" customHeight="1" x14ac:dyDescent="0.35">
      <c r="B286" s="130"/>
      <c r="C286" s="130"/>
      <c r="D286" s="130"/>
      <c r="E286" s="130"/>
      <c r="F286" s="130"/>
      <c r="G286" s="130"/>
      <c r="H286" s="130"/>
      <c r="I286" s="130"/>
      <c r="J286" s="130"/>
      <c r="K286" s="130"/>
    </row>
    <row r="287" spans="2:45" ht="15" customHeight="1" x14ac:dyDescent="0.35">
      <c r="B287" s="167" t="s">
        <v>163</v>
      </c>
      <c r="C287" s="167"/>
      <c r="D287" s="167"/>
      <c r="E287" s="167"/>
      <c r="F287" s="167"/>
      <c r="G287" s="167"/>
      <c r="H287" s="167"/>
      <c r="I287" s="167"/>
      <c r="J287" s="167"/>
      <c r="K287" s="167"/>
      <c r="L287" s="235">
        <v>2010</v>
      </c>
      <c r="M287" s="235">
        <v>2011</v>
      </c>
      <c r="N287" s="235">
        <v>2012</v>
      </c>
      <c r="O287" s="235">
        <v>2013</v>
      </c>
      <c r="P287" s="235">
        <v>2014</v>
      </c>
      <c r="Q287" s="235">
        <v>2015</v>
      </c>
      <c r="R287" s="235">
        <v>2016</v>
      </c>
      <c r="S287" s="235">
        <v>2017</v>
      </c>
      <c r="T287" s="235">
        <v>2018</v>
      </c>
      <c r="U287" s="235">
        <v>2019</v>
      </c>
      <c r="V287" s="235">
        <v>2020</v>
      </c>
      <c r="W287" s="235">
        <v>2021</v>
      </c>
      <c r="X287" s="235">
        <v>2022</v>
      </c>
      <c r="Y287" s="235">
        <v>2023</v>
      </c>
      <c r="Z287" s="236">
        <v>2024</v>
      </c>
      <c r="AA287" s="237">
        <v>2025</v>
      </c>
      <c r="AC287" s="238" t="s">
        <v>3</v>
      </c>
      <c r="AD287" s="238" t="s">
        <v>4</v>
      </c>
      <c r="AE287" s="238" t="s">
        <v>5</v>
      </c>
      <c r="AF287" s="238">
        <v>2024</v>
      </c>
      <c r="AG287" s="239" t="s">
        <v>282</v>
      </c>
      <c r="AH287" s="239" t="s">
        <v>283</v>
      </c>
      <c r="AI287" s="239" t="s">
        <v>284</v>
      </c>
      <c r="AJ287" s="239">
        <v>2025</v>
      </c>
      <c r="AL287" s="238" t="s">
        <v>3</v>
      </c>
      <c r="AM287" s="238" t="s">
        <v>17</v>
      </c>
      <c r="AN287" s="238" t="s">
        <v>18</v>
      </c>
      <c r="AO287" s="238" t="s">
        <v>19</v>
      </c>
      <c r="AP287" s="239" t="s">
        <v>282</v>
      </c>
      <c r="AQ287" s="239" t="s">
        <v>285</v>
      </c>
      <c r="AR287" s="239" t="s">
        <v>286</v>
      </c>
      <c r="AS287" s="239" t="s">
        <v>287</v>
      </c>
    </row>
    <row r="288" spans="2:45" ht="15" customHeight="1" x14ac:dyDescent="0.35">
      <c r="B288" s="40" t="s">
        <v>20</v>
      </c>
      <c r="C288" s="40"/>
      <c r="D288" s="40"/>
      <c r="E288" s="40"/>
      <c r="F288" s="40"/>
      <c r="G288" s="40"/>
      <c r="H288" s="40"/>
      <c r="I288" s="40"/>
      <c r="J288" s="40"/>
      <c r="K288" s="40"/>
      <c r="L288" s="308">
        <v>3.23</v>
      </c>
      <c r="M288" s="308">
        <v>19.46</v>
      </c>
      <c r="N288" s="308">
        <v>24.75</v>
      </c>
      <c r="O288" s="308">
        <v>24.29</v>
      </c>
      <c r="P288" s="308">
        <v>25.14</v>
      </c>
      <c r="Q288" s="308">
        <v>21.38</v>
      </c>
      <c r="R288" s="308">
        <v>34.380000000000003</v>
      </c>
      <c r="S288" s="308">
        <v>62.81</v>
      </c>
      <c r="T288" s="308">
        <v>49.97</v>
      </c>
      <c r="U288" s="308">
        <v>74.180000000000007</v>
      </c>
      <c r="V288" s="308">
        <v>36.5</v>
      </c>
      <c r="W288" s="308">
        <v>67.58</v>
      </c>
      <c r="X288" s="308">
        <v>88.81</v>
      </c>
      <c r="Y288" s="308">
        <v>128.15648587670003</v>
      </c>
      <c r="Z288" s="308">
        <f>AF288</f>
        <v>94.94070325339996</v>
      </c>
      <c r="AA288" s="308"/>
      <c r="AC288" s="308">
        <v>17.585338797600006</v>
      </c>
      <c r="AD288" s="308">
        <v>38.610732165199998</v>
      </c>
      <c r="AE288" s="308">
        <v>63.20346951909999</v>
      </c>
      <c r="AF288" s="308">
        <v>94.94070325339996</v>
      </c>
      <c r="AG288" s="308">
        <v>24.718944386399997</v>
      </c>
      <c r="AH288" s="308">
        <v>49.131810469399944</v>
      </c>
      <c r="AI288" s="308"/>
      <c r="AJ288" s="308"/>
      <c r="AL288" s="308">
        <f t="shared" ref="AL288:AL295" si="155">AC288</f>
        <v>17.585338797600006</v>
      </c>
      <c r="AM288" s="308">
        <f t="shared" ref="AM288:AO295" si="156">AD288-AC288</f>
        <v>21.025393367599992</v>
      </c>
      <c r="AN288" s="308">
        <f t="shared" si="156"/>
        <v>24.592737353899992</v>
      </c>
      <c r="AO288" s="308">
        <f t="shared" si="156"/>
        <v>31.73723373429997</v>
      </c>
      <c r="AP288" s="308">
        <f t="shared" ref="AP288:AP295" si="157">AG288</f>
        <v>24.718944386399997</v>
      </c>
      <c r="AQ288" s="308">
        <f>AH288-AG288</f>
        <v>24.412866082999948</v>
      </c>
      <c r="AR288" s="308"/>
      <c r="AS288" s="308"/>
    </row>
    <row r="289" spans="2:45" ht="15" customHeight="1" x14ac:dyDescent="0.35">
      <c r="B289" s="131" t="s">
        <v>199</v>
      </c>
      <c r="C289" s="131"/>
      <c r="D289" s="131"/>
      <c r="E289" s="131"/>
      <c r="F289" s="131"/>
      <c r="G289" s="131"/>
      <c r="H289" s="131"/>
      <c r="I289" s="131"/>
      <c r="J289" s="131"/>
      <c r="K289" s="131"/>
      <c r="L289" s="318">
        <v>0</v>
      </c>
      <c r="M289" s="318">
        <v>0</v>
      </c>
      <c r="N289" s="318">
        <v>0</v>
      </c>
      <c r="O289" s="318">
        <v>0</v>
      </c>
      <c r="P289" s="318">
        <v>0.01</v>
      </c>
      <c r="Q289" s="318">
        <v>0.62</v>
      </c>
      <c r="R289" s="318">
        <v>1.53</v>
      </c>
      <c r="S289" s="318">
        <v>6.54</v>
      </c>
      <c r="T289" s="318">
        <v>1.8</v>
      </c>
      <c r="U289" s="318">
        <v>88.26</v>
      </c>
      <c r="V289" s="318">
        <v>3.33</v>
      </c>
      <c r="W289" s="318">
        <v>0.67</v>
      </c>
      <c r="X289" s="318">
        <v>122.05</v>
      </c>
      <c r="Y289" s="318">
        <v>69.811613237900005</v>
      </c>
      <c r="Z289" s="318">
        <f>AF289</f>
        <v>4.1687475240999996</v>
      </c>
      <c r="AA289" s="318"/>
      <c r="AC289" s="318">
        <v>0.13576391970000004</v>
      </c>
      <c r="AD289" s="318">
        <v>0.13287336459999977</v>
      </c>
      <c r="AE289" s="318">
        <v>0.22897375419999977</v>
      </c>
      <c r="AF289" s="318">
        <v>4.1687475240999996</v>
      </c>
      <c r="AG289" s="318">
        <v>-6.8766999999960136E-6</v>
      </c>
      <c r="AH289" s="318">
        <v>1.4355460000000476E-4</v>
      </c>
      <c r="AI289" s="318"/>
      <c r="AJ289" s="318"/>
      <c r="AL289" s="318">
        <f t="shared" si="155"/>
        <v>0.13576391970000004</v>
      </c>
      <c r="AM289" s="318">
        <f t="shared" si="156"/>
        <v>-2.8905551000002749E-3</v>
      </c>
      <c r="AN289" s="318">
        <f t="shared" si="156"/>
        <v>9.6100389600000002E-2</v>
      </c>
      <c r="AO289" s="318">
        <f t="shared" si="156"/>
        <v>3.9397737698999999</v>
      </c>
      <c r="AP289" s="318">
        <f t="shared" si="157"/>
        <v>-6.8766999999960136E-6</v>
      </c>
      <c r="AQ289" s="318">
        <f t="shared" ref="AQ289:AQ300" si="158">AH289-AG289</f>
        <v>1.5043130000000078E-4</v>
      </c>
      <c r="AR289" s="318"/>
      <c r="AS289" s="318"/>
    </row>
    <row r="290" spans="2:45" ht="15" customHeight="1" x14ac:dyDescent="0.35">
      <c r="B290" s="131" t="s">
        <v>200</v>
      </c>
      <c r="C290" s="131"/>
      <c r="D290" s="131"/>
      <c r="E290" s="131"/>
      <c r="F290" s="131"/>
      <c r="G290" s="131"/>
      <c r="H290" s="131"/>
      <c r="I290" s="131"/>
      <c r="J290" s="131"/>
      <c r="K290" s="131"/>
      <c r="L290" s="318">
        <v>3.67</v>
      </c>
      <c r="M290" s="318">
        <v>6.36</v>
      </c>
      <c r="N290" s="318">
        <v>8.1999999999999993</v>
      </c>
      <c r="O290" s="318">
        <v>9.84</v>
      </c>
      <c r="P290" s="318">
        <v>9.86</v>
      </c>
      <c r="Q290" s="318">
        <v>9.6999999999999993</v>
      </c>
      <c r="R290" s="318">
        <v>10.84</v>
      </c>
      <c r="S290" s="318">
        <v>13.04</v>
      </c>
      <c r="T290" s="318">
        <v>19.23</v>
      </c>
      <c r="U290" s="318">
        <v>23.51</v>
      </c>
      <c r="V290" s="318">
        <v>13.84</v>
      </c>
      <c r="W290" s="318">
        <v>19.52</v>
      </c>
      <c r="X290" s="318">
        <v>33.44</v>
      </c>
      <c r="Y290" s="318">
        <v>42.392687671800012</v>
      </c>
      <c r="Z290" s="318">
        <f>(AF290)</f>
        <v>49.003040679600019</v>
      </c>
      <c r="AA290" s="318"/>
      <c r="AB290" s="318"/>
      <c r="AC290" s="318">
        <v>9.6102059644999969</v>
      </c>
      <c r="AD290" s="318">
        <v>24.011854361299992</v>
      </c>
      <c r="AE290" s="318">
        <v>34.230567954999984</v>
      </c>
      <c r="AF290" s="318">
        <v>49.003040679600019</v>
      </c>
      <c r="AG290" s="318">
        <v>11.760308814399986</v>
      </c>
      <c r="AH290" s="318">
        <v>23.832448299999992</v>
      </c>
      <c r="AI290" s="318"/>
      <c r="AJ290" s="318"/>
      <c r="AL290" s="318">
        <f t="shared" si="155"/>
        <v>9.6102059644999969</v>
      </c>
      <c r="AM290" s="318">
        <f t="shared" si="156"/>
        <v>14.401648396799995</v>
      </c>
      <c r="AN290" s="318">
        <f t="shared" si="156"/>
        <v>10.218713593699992</v>
      </c>
      <c r="AO290" s="318">
        <f t="shared" si="156"/>
        <v>14.772472724600036</v>
      </c>
      <c r="AP290" s="318">
        <f t="shared" si="157"/>
        <v>11.760308814399986</v>
      </c>
      <c r="AQ290" s="318">
        <f t="shared" si="158"/>
        <v>12.072139485600006</v>
      </c>
      <c r="AR290" s="318"/>
      <c r="AS290" s="318"/>
    </row>
    <row r="291" spans="2:45" ht="15" customHeight="1" x14ac:dyDescent="0.35">
      <c r="B291" s="132" t="s">
        <v>201</v>
      </c>
      <c r="C291" s="132"/>
      <c r="D291" s="132"/>
      <c r="E291" s="132"/>
      <c r="F291" s="132"/>
      <c r="G291" s="132"/>
      <c r="H291" s="132"/>
      <c r="I291" s="132"/>
      <c r="J291" s="132"/>
      <c r="K291" s="132"/>
      <c r="L291" s="318">
        <v>1.93</v>
      </c>
      <c r="M291" s="318">
        <v>4.88</v>
      </c>
      <c r="N291" s="318">
        <v>6.18</v>
      </c>
      <c r="O291" s="318">
        <v>7.83</v>
      </c>
      <c r="P291" s="318">
        <v>6.12</v>
      </c>
      <c r="Q291" s="318">
        <v>5.55</v>
      </c>
      <c r="R291" s="318">
        <v>7.33</v>
      </c>
      <c r="S291" s="318">
        <v>9.19</v>
      </c>
      <c r="T291" s="318">
        <v>12.94</v>
      </c>
      <c r="U291" s="318">
        <v>15.34</v>
      </c>
      <c r="V291" s="318">
        <v>9.08</v>
      </c>
      <c r="W291" s="318">
        <v>12.87</v>
      </c>
      <c r="X291" s="318">
        <v>22.81</v>
      </c>
      <c r="Y291" s="318">
        <v>32.183817603600012</v>
      </c>
      <c r="Z291" s="318">
        <f>(AF291)</f>
        <v>32.972454084200024</v>
      </c>
      <c r="AA291" s="318"/>
      <c r="AB291" s="318"/>
      <c r="AC291" s="318">
        <v>6.7570295972999981</v>
      </c>
      <c r="AD291" s="318">
        <v>15.5748323367</v>
      </c>
      <c r="AE291" s="318">
        <v>22.79034841719999</v>
      </c>
      <c r="AF291" s="318">
        <v>32.972454084200024</v>
      </c>
      <c r="AG291" s="318">
        <v>8.7732308344999872</v>
      </c>
      <c r="AH291" s="318">
        <v>17.686514494599994</v>
      </c>
      <c r="AI291" s="318"/>
      <c r="AJ291" s="318"/>
      <c r="AL291" s="318">
        <f t="shared" si="155"/>
        <v>6.7570295972999981</v>
      </c>
      <c r="AM291" s="318">
        <f t="shared" si="156"/>
        <v>8.8178027394000011</v>
      </c>
      <c r="AN291" s="318">
        <f t="shared" si="156"/>
        <v>7.2155160804999898</v>
      </c>
      <c r="AO291" s="318">
        <f t="shared" si="156"/>
        <v>10.182105667000034</v>
      </c>
      <c r="AP291" s="318">
        <f t="shared" si="157"/>
        <v>8.7732308344999872</v>
      </c>
      <c r="AQ291" s="318">
        <f t="shared" si="158"/>
        <v>8.9132836601000065</v>
      </c>
      <c r="AR291" s="318"/>
      <c r="AS291" s="318"/>
    </row>
    <row r="292" spans="2:45" ht="15" customHeight="1" x14ac:dyDescent="0.35">
      <c r="B292" s="132" t="s">
        <v>202</v>
      </c>
      <c r="C292" s="132"/>
      <c r="D292" s="132"/>
      <c r="E292" s="132"/>
      <c r="F292" s="132"/>
      <c r="G292" s="132"/>
      <c r="H292" s="132"/>
      <c r="I292" s="132"/>
      <c r="J292" s="132"/>
      <c r="K292" s="132"/>
      <c r="L292" s="318">
        <v>0.92</v>
      </c>
      <c r="M292" s="318">
        <v>1.36</v>
      </c>
      <c r="N292" s="318">
        <v>1.22</v>
      </c>
      <c r="O292" s="318">
        <v>1.1399999999999999</v>
      </c>
      <c r="P292" s="318">
        <v>1.33</v>
      </c>
      <c r="Q292" s="318">
        <v>1.57</v>
      </c>
      <c r="R292" s="318">
        <v>2.08</v>
      </c>
      <c r="S292" s="318">
        <v>2.14</v>
      </c>
      <c r="T292" s="318">
        <v>1.73</v>
      </c>
      <c r="U292" s="318">
        <v>2.68</v>
      </c>
      <c r="V292" s="318">
        <v>1.5</v>
      </c>
      <c r="W292" s="318">
        <v>2.4</v>
      </c>
      <c r="X292" s="318">
        <v>4.3</v>
      </c>
      <c r="Y292" s="318">
        <v>5.5329065559999977</v>
      </c>
      <c r="Z292" s="318">
        <f>(AF292)</f>
        <v>7.7829821121999938</v>
      </c>
      <c r="AA292" s="318"/>
      <c r="AB292" s="318"/>
      <c r="AC292" s="318">
        <v>1.9502950124999996</v>
      </c>
      <c r="AD292" s="318">
        <v>4.3592617666999978</v>
      </c>
      <c r="AE292" s="318">
        <v>6.203395473599997</v>
      </c>
      <c r="AF292" s="318">
        <v>7.7829821121999938</v>
      </c>
      <c r="AG292" s="318">
        <v>1.6616721557</v>
      </c>
      <c r="AH292" s="318">
        <v>4.2888720395000002</v>
      </c>
      <c r="AI292" s="318"/>
      <c r="AJ292" s="318"/>
      <c r="AL292" s="318">
        <f t="shared" si="155"/>
        <v>1.9502950124999996</v>
      </c>
      <c r="AM292" s="318">
        <f t="shared" si="156"/>
        <v>2.408966754199998</v>
      </c>
      <c r="AN292" s="318">
        <f t="shared" si="156"/>
        <v>1.8441337068999992</v>
      </c>
      <c r="AO292" s="318">
        <f t="shared" si="156"/>
        <v>1.5795866385999968</v>
      </c>
      <c r="AP292" s="318">
        <f t="shared" si="157"/>
        <v>1.6616721557</v>
      </c>
      <c r="AQ292" s="318">
        <f t="shared" si="158"/>
        <v>2.6271998838000004</v>
      </c>
      <c r="AR292" s="318"/>
      <c r="AS292" s="318"/>
    </row>
    <row r="293" spans="2:45" ht="15" customHeight="1" x14ac:dyDescent="0.35">
      <c r="B293" s="132" t="s">
        <v>203</v>
      </c>
      <c r="C293" s="132"/>
      <c r="D293" s="132"/>
      <c r="E293" s="132"/>
      <c r="F293" s="132"/>
      <c r="G293" s="132"/>
      <c r="H293" s="132"/>
      <c r="I293" s="132"/>
      <c r="J293" s="132"/>
      <c r="K293" s="132"/>
      <c r="L293" s="318">
        <v>0.82</v>
      </c>
      <c r="M293" s="318">
        <v>0.12</v>
      </c>
      <c r="N293" s="318">
        <v>0.8</v>
      </c>
      <c r="O293" s="318">
        <v>0.87</v>
      </c>
      <c r="P293" s="318">
        <v>2.41</v>
      </c>
      <c r="Q293" s="318">
        <v>2.59</v>
      </c>
      <c r="R293" s="318">
        <v>1.44</v>
      </c>
      <c r="S293" s="318">
        <v>1.72</v>
      </c>
      <c r="T293" s="318">
        <v>4.57</v>
      </c>
      <c r="U293" s="318">
        <v>5.48</v>
      </c>
      <c r="V293" s="318">
        <v>3.26</v>
      </c>
      <c r="W293" s="318">
        <v>4.25</v>
      </c>
      <c r="X293" s="318">
        <v>6.33</v>
      </c>
      <c r="Y293" s="318">
        <v>4.6759635122000018</v>
      </c>
      <c r="Z293" s="318">
        <f>(AF293)</f>
        <v>8.2476044831999982</v>
      </c>
      <c r="AA293" s="318"/>
      <c r="AB293" s="318"/>
      <c r="AC293" s="318">
        <v>0.9028813547000003</v>
      </c>
      <c r="AD293" s="318">
        <v>4.0777602578999925</v>
      </c>
      <c r="AE293" s="318">
        <v>5.2368240641999986</v>
      </c>
      <c r="AF293" s="318">
        <v>8.2476044831999982</v>
      </c>
      <c r="AG293" s="318">
        <v>1.3254058241999991</v>
      </c>
      <c r="AH293" s="318">
        <v>1.8570617659000006</v>
      </c>
      <c r="AI293" s="318"/>
      <c r="AJ293" s="318"/>
      <c r="AL293" s="318">
        <f t="shared" si="155"/>
        <v>0.9028813547000003</v>
      </c>
      <c r="AM293" s="318">
        <f t="shared" si="156"/>
        <v>3.1748789031999922</v>
      </c>
      <c r="AN293" s="318">
        <f t="shared" si="156"/>
        <v>1.159063806300006</v>
      </c>
      <c r="AO293" s="318">
        <f t="shared" si="156"/>
        <v>3.0107804189999996</v>
      </c>
      <c r="AP293" s="318">
        <f t="shared" si="157"/>
        <v>1.3254058241999991</v>
      </c>
      <c r="AQ293" s="318">
        <f t="shared" si="158"/>
        <v>0.53165594170000152</v>
      </c>
      <c r="AR293" s="318"/>
      <c r="AS293" s="318"/>
    </row>
    <row r="294" spans="2:45" ht="15" customHeight="1" x14ac:dyDescent="0.35">
      <c r="B294" s="131" t="s">
        <v>204</v>
      </c>
      <c r="C294" s="131"/>
      <c r="D294" s="131"/>
      <c r="E294" s="131"/>
      <c r="F294" s="131"/>
      <c r="G294" s="131"/>
      <c r="H294" s="131"/>
      <c r="I294" s="131"/>
      <c r="J294" s="131"/>
      <c r="K294" s="131"/>
      <c r="L294" s="318">
        <v>0</v>
      </c>
      <c r="M294" s="318">
        <v>0</v>
      </c>
      <c r="N294" s="318">
        <v>0</v>
      </c>
      <c r="O294" s="318">
        <v>0</v>
      </c>
      <c r="P294" s="318">
        <v>0</v>
      </c>
      <c r="Q294" s="318">
        <v>0</v>
      </c>
      <c r="R294" s="318">
        <v>0</v>
      </c>
      <c r="S294" s="318">
        <v>0</v>
      </c>
      <c r="T294" s="318">
        <v>0</v>
      </c>
      <c r="U294" s="318">
        <v>0</v>
      </c>
      <c r="V294" s="318">
        <v>0</v>
      </c>
      <c r="W294" s="318">
        <v>0</v>
      </c>
      <c r="X294" s="318">
        <v>0</v>
      </c>
      <c r="Y294" s="318">
        <v>3.6369986552745106E-7</v>
      </c>
      <c r="Z294" s="318">
        <f>AF294</f>
        <v>0</v>
      </c>
      <c r="AA294" s="318"/>
      <c r="AC294" s="318">
        <v>7.000092364251031E-10</v>
      </c>
      <c r="AD294" s="318">
        <v>4.2000023747021942E-9</v>
      </c>
      <c r="AE294" s="318">
        <v>9.5000040947184058E-9</v>
      </c>
      <c r="AF294" s="318">
        <v>0</v>
      </c>
      <c r="AG294" s="318">
        <v>0</v>
      </c>
      <c r="AH294" s="318">
        <v>1</v>
      </c>
      <c r="AI294" s="318"/>
      <c r="AJ294" s="318"/>
      <c r="AL294" s="318">
        <f t="shared" si="155"/>
        <v>7.000092364251031E-10</v>
      </c>
      <c r="AM294" s="318">
        <f t="shared" si="156"/>
        <v>3.4999931382770911E-9</v>
      </c>
      <c r="AN294" s="318">
        <f t="shared" si="156"/>
        <v>5.3000017200162116E-9</v>
      </c>
      <c r="AO294" s="318">
        <f t="shared" si="156"/>
        <v>-9.5000040947184058E-9</v>
      </c>
      <c r="AP294" s="318">
        <f t="shared" si="157"/>
        <v>0</v>
      </c>
      <c r="AQ294" s="318">
        <f t="shared" si="158"/>
        <v>1</v>
      </c>
      <c r="AR294" s="318"/>
      <c r="AS294" s="318"/>
    </row>
    <row r="295" spans="2:45" ht="15" customHeight="1" x14ac:dyDescent="0.35">
      <c r="B295" s="40" t="s">
        <v>148</v>
      </c>
      <c r="C295" s="40"/>
      <c r="D295" s="40"/>
      <c r="E295" s="40"/>
      <c r="F295" s="40"/>
      <c r="G295" s="40"/>
      <c r="H295" s="40"/>
      <c r="I295" s="40"/>
      <c r="J295" s="40"/>
      <c r="K295" s="40"/>
      <c r="L295" s="308">
        <v>-0.44</v>
      </c>
      <c r="M295" s="308">
        <v>13.1</v>
      </c>
      <c r="N295" s="308">
        <v>16.559999999999999</v>
      </c>
      <c r="O295" s="308">
        <v>14.45</v>
      </c>
      <c r="P295" s="308">
        <v>15.29</v>
      </c>
      <c r="Q295" s="308">
        <v>12.3</v>
      </c>
      <c r="R295" s="308">
        <v>25.07</v>
      </c>
      <c r="S295" s="308">
        <v>56.3</v>
      </c>
      <c r="T295" s="308">
        <v>32.54</v>
      </c>
      <c r="U295" s="308">
        <v>138.93</v>
      </c>
      <c r="V295" s="308">
        <v>25.99</v>
      </c>
      <c r="W295" s="308">
        <v>48.72</v>
      </c>
      <c r="X295" s="308">
        <v>177.42</v>
      </c>
      <c r="Y295" s="308">
        <v>155.57541180649969</v>
      </c>
      <c r="Z295" s="308">
        <f>AF295</f>
        <v>50.106410112599967</v>
      </c>
      <c r="AA295" s="308"/>
      <c r="AC295" s="308">
        <v>8.1108967535000183</v>
      </c>
      <c r="AD295" s="308">
        <v>14.731751172700005</v>
      </c>
      <c r="AE295" s="308">
        <v>29.201875327800014</v>
      </c>
      <c r="AF295" s="308">
        <v>50.106410112599967</v>
      </c>
      <c r="AG295" s="308">
        <v>12.958628695199996</v>
      </c>
      <c r="AH295" s="308">
        <v>25.299505722799971</v>
      </c>
      <c r="AI295" s="308"/>
      <c r="AJ295" s="308"/>
      <c r="AL295" s="308">
        <f t="shared" si="155"/>
        <v>8.1108967535000183</v>
      </c>
      <c r="AM295" s="308">
        <f t="shared" si="156"/>
        <v>6.6208544191999863</v>
      </c>
      <c r="AN295" s="308">
        <f t="shared" si="156"/>
        <v>14.470124155100009</v>
      </c>
      <c r="AO295" s="308">
        <f t="shared" si="156"/>
        <v>20.904534784799953</v>
      </c>
      <c r="AP295" s="308">
        <f t="shared" si="157"/>
        <v>12.958628695199996</v>
      </c>
      <c r="AQ295" s="308">
        <f t="shared" si="158"/>
        <v>12.340877027599975</v>
      </c>
      <c r="AR295" s="308"/>
      <c r="AS295" s="308"/>
    </row>
    <row r="296" spans="2:45" ht="15" customHeight="1" x14ac:dyDescent="0.35">
      <c r="B296" s="133" t="s">
        <v>205</v>
      </c>
      <c r="C296" s="133"/>
      <c r="D296" s="133"/>
      <c r="E296" s="133"/>
      <c r="F296" s="133"/>
      <c r="G296" s="133"/>
      <c r="H296" s="133"/>
      <c r="I296" s="133"/>
      <c r="J296" s="133"/>
      <c r="K296" s="133"/>
      <c r="L296" s="332" t="s">
        <v>11</v>
      </c>
      <c r="M296" s="332">
        <v>0.67</v>
      </c>
      <c r="N296" s="332">
        <v>0.67</v>
      </c>
      <c r="O296" s="332">
        <v>0.59</v>
      </c>
      <c r="P296" s="332">
        <v>0.61</v>
      </c>
      <c r="Q296" s="332">
        <v>0.57999999999999996</v>
      </c>
      <c r="R296" s="332">
        <v>0.73</v>
      </c>
      <c r="S296" s="332">
        <v>0.9</v>
      </c>
      <c r="T296" s="332">
        <v>0.65</v>
      </c>
      <c r="U296" s="332">
        <v>1.87</v>
      </c>
      <c r="V296" s="332">
        <v>0.71</v>
      </c>
      <c r="W296" s="332">
        <v>0.72</v>
      </c>
      <c r="X296" s="332">
        <v>2</v>
      </c>
      <c r="Y296" s="332">
        <v>1.2139487965999594</v>
      </c>
      <c r="Z296" s="332">
        <f>AF296</f>
        <v>0.52776531451283082</v>
      </c>
      <c r="AA296" s="332"/>
      <c r="AC296" s="332">
        <v>0.46123062210248511</v>
      </c>
      <c r="AD296" s="332">
        <v>0.38154550164106416</v>
      </c>
      <c r="AE296" s="332">
        <v>0.46202962511378037</v>
      </c>
      <c r="AF296" s="332">
        <v>0.52776531451283082</v>
      </c>
      <c r="AG296" s="332">
        <v>0.52423875763601158</v>
      </c>
      <c r="AH296" s="332">
        <v>0.51493127326453592</v>
      </c>
      <c r="AI296" s="332"/>
      <c r="AJ296" s="332"/>
      <c r="AL296" s="332"/>
      <c r="AM296" s="332"/>
      <c r="AN296" s="332"/>
      <c r="AO296" s="332"/>
      <c r="AP296" s="332"/>
      <c r="AQ296" s="332"/>
      <c r="AR296" s="332"/>
      <c r="AS296" s="332"/>
    </row>
    <row r="297" spans="2:45" ht="15" customHeight="1" x14ac:dyDescent="0.35">
      <c r="B297" s="130" t="s">
        <v>206</v>
      </c>
      <c r="C297" s="130"/>
      <c r="D297" s="130"/>
      <c r="E297" s="130"/>
      <c r="F297" s="130"/>
      <c r="G297" s="130"/>
      <c r="H297" s="130"/>
      <c r="I297" s="130"/>
      <c r="J297" s="130"/>
      <c r="K297" s="130"/>
      <c r="L297" s="318">
        <v>0</v>
      </c>
      <c r="M297" s="318">
        <v>0</v>
      </c>
      <c r="N297" s="318">
        <v>0</v>
      </c>
      <c r="O297" s="318">
        <v>0.03</v>
      </c>
      <c r="P297" s="318">
        <v>0</v>
      </c>
      <c r="Q297" s="318">
        <v>0</v>
      </c>
      <c r="R297" s="318">
        <v>0</v>
      </c>
      <c r="S297" s="318">
        <v>0.01</v>
      </c>
      <c r="T297" s="318">
        <v>0</v>
      </c>
      <c r="U297" s="318">
        <v>0.01</v>
      </c>
      <c r="V297" s="318">
        <v>0.01</v>
      </c>
      <c r="W297" s="318">
        <v>-0.02</v>
      </c>
      <c r="X297" s="318">
        <v>0</v>
      </c>
      <c r="Y297" s="318">
        <v>3.9458053634000003</v>
      </c>
      <c r="Z297" s="318">
        <f>(AF297)</f>
        <v>-2.0175293101999991</v>
      </c>
      <c r="AA297" s="318"/>
      <c r="AB297" s="318"/>
      <c r="AC297" s="318">
        <v>0</v>
      </c>
      <c r="AD297" s="318">
        <v>-2.28444906</v>
      </c>
      <c r="AE297" s="318">
        <v>-2.1125006102000001</v>
      </c>
      <c r="AF297" s="318">
        <v>-2.0175293101999991</v>
      </c>
      <c r="AG297" s="318">
        <v>7.738217E-2</v>
      </c>
      <c r="AH297" s="318">
        <v>0.18003217999999999</v>
      </c>
      <c r="AI297" s="318"/>
      <c r="AJ297" s="318"/>
      <c r="AL297" s="318">
        <f>AC297</f>
        <v>0</v>
      </c>
      <c r="AM297" s="318">
        <f t="shared" ref="AM297:AO300" si="159">AD297-AC297</f>
        <v>-2.28444906</v>
      </c>
      <c r="AN297" s="318">
        <f t="shared" si="159"/>
        <v>0.1719484497999999</v>
      </c>
      <c r="AO297" s="318">
        <f t="shared" si="159"/>
        <v>9.497130000000098E-2</v>
      </c>
      <c r="AP297" s="318">
        <f t="shared" ref="AP297:AP300" si="160">AG297</f>
        <v>7.738217E-2</v>
      </c>
      <c r="AQ297" s="318">
        <f t="shared" si="158"/>
        <v>0.10265000999999999</v>
      </c>
      <c r="AR297" s="318"/>
      <c r="AS297" s="318"/>
    </row>
    <row r="298" spans="2:45" ht="15" customHeight="1" x14ac:dyDescent="0.35">
      <c r="B298" s="130" t="s">
        <v>207</v>
      </c>
      <c r="C298" s="130"/>
      <c r="D298" s="130"/>
      <c r="E298" s="130"/>
      <c r="F298" s="130"/>
      <c r="G298" s="130"/>
      <c r="H298" s="130"/>
      <c r="I298" s="130"/>
      <c r="J298" s="130"/>
      <c r="K298" s="130"/>
      <c r="L298" s="318">
        <v>1.34</v>
      </c>
      <c r="M298" s="318">
        <v>4.5599999999999996</v>
      </c>
      <c r="N298" s="318">
        <v>6.32</v>
      </c>
      <c r="O298" s="318">
        <v>6.42</v>
      </c>
      <c r="P298" s="318">
        <v>5.94</v>
      </c>
      <c r="Q298" s="318">
        <v>5.0999999999999996</v>
      </c>
      <c r="R298" s="318">
        <v>8.0399999999999991</v>
      </c>
      <c r="S298" s="318">
        <v>10.31</v>
      </c>
      <c r="T298" s="318">
        <v>13.54</v>
      </c>
      <c r="U298" s="318">
        <v>15.79</v>
      </c>
      <c r="V298" s="318">
        <v>8.83</v>
      </c>
      <c r="W298" s="318">
        <v>11.04</v>
      </c>
      <c r="X298" s="318">
        <v>18.78</v>
      </c>
      <c r="Y298" s="318">
        <v>29.991014798799984</v>
      </c>
      <c r="Z298" s="318">
        <f>(AF298)</f>
        <v>30.444062075800009</v>
      </c>
      <c r="AA298" s="318"/>
      <c r="AB298" s="318"/>
      <c r="AC298" s="318">
        <v>6.4251386603000018</v>
      </c>
      <c r="AD298" s="318">
        <v>14.007875768699998</v>
      </c>
      <c r="AE298" s="318">
        <v>22.152413696399989</v>
      </c>
      <c r="AF298" s="318">
        <v>30.444062075800009</v>
      </c>
      <c r="AG298" s="318">
        <v>8.2309850298999994</v>
      </c>
      <c r="AH298" s="318">
        <v>16.245250189600004</v>
      </c>
      <c r="AI298" s="318"/>
      <c r="AJ298" s="318"/>
      <c r="AL298" s="318">
        <f>AC298</f>
        <v>6.4251386603000018</v>
      </c>
      <c r="AM298" s="318">
        <f t="shared" si="159"/>
        <v>7.5827371083999964</v>
      </c>
      <c r="AN298" s="318">
        <f t="shared" si="159"/>
        <v>8.1445379276999912</v>
      </c>
      <c r="AO298" s="318">
        <f t="shared" si="159"/>
        <v>8.2916483794000193</v>
      </c>
      <c r="AP298" s="318">
        <f t="shared" si="160"/>
        <v>8.2309850298999994</v>
      </c>
      <c r="AQ298" s="318">
        <f t="shared" si="158"/>
        <v>8.0142651597000043</v>
      </c>
      <c r="AR298" s="318"/>
      <c r="AS298" s="318"/>
    </row>
    <row r="299" spans="2:45" ht="15" customHeight="1" x14ac:dyDescent="0.35">
      <c r="B299" s="130" t="s">
        <v>208</v>
      </c>
      <c r="C299" s="130"/>
      <c r="D299" s="130"/>
      <c r="E299" s="130"/>
      <c r="F299" s="130"/>
      <c r="G299" s="130"/>
      <c r="H299" s="130"/>
      <c r="I299" s="130"/>
      <c r="J299" s="130"/>
      <c r="K299" s="130"/>
      <c r="L299" s="318">
        <v>0</v>
      </c>
      <c r="M299" s="318">
        <v>0</v>
      </c>
      <c r="N299" s="318">
        <v>0</v>
      </c>
      <c r="O299" s="318">
        <v>0</v>
      </c>
      <c r="P299" s="318">
        <v>0.03</v>
      </c>
      <c r="Q299" s="318">
        <v>0.03</v>
      </c>
      <c r="R299" s="318">
        <v>0.05</v>
      </c>
      <c r="S299" s="318">
        <v>0.06</v>
      </c>
      <c r="T299" s="318">
        <v>0.06</v>
      </c>
      <c r="U299" s="318">
        <v>0.09</v>
      </c>
      <c r="V299" s="318">
        <v>0</v>
      </c>
      <c r="W299" s="318">
        <v>0</v>
      </c>
      <c r="X299" s="318">
        <v>0</v>
      </c>
      <c r="Y299" s="318">
        <v>0</v>
      </c>
      <c r="Z299" s="318">
        <f>(AF299)</f>
        <v>0</v>
      </c>
      <c r="AA299" s="318"/>
      <c r="AB299" s="318"/>
      <c r="AC299" s="318">
        <v>0</v>
      </c>
      <c r="AD299" s="318">
        <v>0</v>
      </c>
      <c r="AE299" s="318">
        <v>0</v>
      </c>
      <c r="AF299" s="318">
        <v>0</v>
      </c>
      <c r="AG299" s="318">
        <v>0</v>
      </c>
      <c r="AH299" s="318">
        <v>0</v>
      </c>
      <c r="AI299" s="318"/>
      <c r="AJ299" s="318"/>
      <c r="AL299" s="318">
        <f>AC299</f>
        <v>0</v>
      </c>
      <c r="AM299" s="318">
        <f t="shared" si="159"/>
        <v>0</v>
      </c>
      <c r="AN299" s="318">
        <f t="shared" si="159"/>
        <v>0</v>
      </c>
      <c r="AO299" s="318">
        <f t="shared" si="159"/>
        <v>0</v>
      </c>
      <c r="AP299" s="318">
        <f t="shared" si="160"/>
        <v>0</v>
      </c>
      <c r="AQ299" s="318">
        <f t="shared" si="158"/>
        <v>0</v>
      </c>
      <c r="AR299" s="318"/>
      <c r="AS299" s="318"/>
    </row>
    <row r="300" spans="2:45" ht="15" customHeight="1" x14ac:dyDescent="0.35">
      <c r="B300" s="6" t="s">
        <v>150</v>
      </c>
      <c r="C300" s="6"/>
      <c r="D300" s="6"/>
      <c r="E300" s="6"/>
      <c r="F300" s="6"/>
      <c r="G300" s="6"/>
      <c r="H300" s="6"/>
      <c r="I300" s="6"/>
      <c r="J300" s="6"/>
      <c r="K300" s="6"/>
      <c r="L300" s="308">
        <v>-1.78</v>
      </c>
      <c r="M300" s="308">
        <v>8.5399999999999991</v>
      </c>
      <c r="N300" s="308">
        <v>10.23</v>
      </c>
      <c r="O300" s="308">
        <v>8.01</v>
      </c>
      <c r="P300" s="308">
        <v>9.3800000000000008</v>
      </c>
      <c r="Q300" s="308">
        <v>7.23</v>
      </c>
      <c r="R300" s="308">
        <v>17.079999999999998</v>
      </c>
      <c r="S300" s="308">
        <v>46.05</v>
      </c>
      <c r="T300" s="308">
        <v>19.059999999999999</v>
      </c>
      <c r="U300" s="308">
        <v>123.22</v>
      </c>
      <c r="V300" s="308">
        <v>17.149999999999999</v>
      </c>
      <c r="W300" s="308">
        <v>37.700000000000003</v>
      </c>
      <c r="X300" s="308">
        <v>158.63999999999999</v>
      </c>
      <c r="Y300" s="308">
        <v>121.63859164429957</v>
      </c>
      <c r="Z300" s="308">
        <f>AF300</f>
        <v>21.679877346999906</v>
      </c>
      <c r="AA300" s="308"/>
      <c r="AC300" s="308">
        <v>1.6857580932000154</v>
      </c>
      <c r="AD300" s="308">
        <v>3.0083244640000126</v>
      </c>
      <c r="AE300" s="308">
        <v>9.1619622416000031</v>
      </c>
      <c r="AF300" s="308">
        <v>21.679877346999906</v>
      </c>
      <c r="AG300" s="308">
        <v>4.6502614953000005</v>
      </c>
      <c r="AH300" s="308">
        <v>8.8742233531999517</v>
      </c>
      <c r="AI300" s="308"/>
      <c r="AJ300" s="308"/>
      <c r="AL300" s="308">
        <f>AC300</f>
        <v>1.6857580932000154</v>
      </c>
      <c r="AM300" s="308">
        <f t="shared" si="159"/>
        <v>1.3225663707999973</v>
      </c>
      <c r="AN300" s="308">
        <f t="shared" si="159"/>
        <v>6.1536377775999904</v>
      </c>
      <c r="AO300" s="308">
        <f t="shared" si="159"/>
        <v>12.517915105399902</v>
      </c>
      <c r="AP300" s="308">
        <f t="shared" si="160"/>
        <v>4.6502614953000005</v>
      </c>
      <c r="AQ300" s="308">
        <f t="shared" si="158"/>
        <v>4.2239618578999512</v>
      </c>
      <c r="AR300" s="308"/>
      <c r="AS300" s="308"/>
    </row>
    <row r="303" spans="2:45" ht="15" customHeight="1" x14ac:dyDescent="0.35">
      <c r="B303" s="167" t="s">
        <v>113</v>
      </c>
      <c r="C303" s="167"/>
      <c r="D303" s="167"/>
      <c r="E303" s="167"/>
      <c r="F303" s="167"/>
      <c r="G303" s="167"/>
      <c r="H303" s="167"/>
      <c r="I303" s="167"/>
      <c r="J303" s="167"/>
      <c r="K303" s="167"/>
      <c r="L303" s="235">
        <v>2010</v>
      </c>
      <c r="M303" s="235">
        <v>2011</v>
      </c>
      <c r="N303" s="235">
        <v>2012</v>
      </c>
      <c r="O303" s="235">
        <v>2013</v>
      </c>
      <c r="P303" s="235">
        <v>2014</v>
      </c>
      <c r="Q303" s="235">
        <v>2015</v>
      </c>
      <c r="R303" s="235">
        <v>2016</v>
      </c>
      <c r="S303" s="235">
        <v>2017</v>
      </c>
      <c r="T303" s="235">
        <v>2018</v>
      </c>
      <c r="U303" s="235">
        <v>2019</v>
      </c>
      <c r="V303" s="235">
        <v>2020</v>
      </c>
      <c r="W303" s="235">
        <v>2021</v>
      </c>
      <c r="X303" s="235">
        <v>2022</v>
      </c>
      <c r="Y303" s="235">
        <v>2023</v>
      </c>
      <c r="Z303" s="236">
        <v>2024</v>
      </c>
      <c r="AA303" s="237">
        <v>2025</v>
      </c>
      <c r="AC303" s="238" t="s">
        <v>3</v>
      </c>
      <c r="AD303" s="238" t="s">
        <v>4</v>
      </c>
      <c r="AE303" s="238" t="s">
        <v>5</v>
      </c>
      <c r="AF303" s="238">
        <v>2024</v>
      </c>
      <c r="AG303" s="239" t="s">
        <v>282</v>
      </c>
      <c r="AH303" s="239" t="s">
        <v>283</v>
      </c>
      <c r="AI303" s="239" t="s">
        <v>284</v>
      </c>
      <c r="AJ303" s="239">
        <v>2025</v>
      </c>
      <c r="AL303" s="238" t="s">
        <v>3</v>
      </c>
      <c r="AM303" s="238" t="s">
        <v>17</v>
      </c>
      <c r="AN303" s="238" t="s">
        <v>18</v>
      </c>
      <c r="AO303" s="238" t="s">
        <v>19</v>
      </c>
      <c r="AP303" s="239" t="s">
        <v>282</v>
      </c>
      <c r="AQ303" s="239" t="s">
        <v>285</v>
      </c>
      <c r="AR303" s="239" t="s">
        <v>286</v>
      </c>
      <c r="AS303" s="239" t="s">
        <v>287</v>
      </c>
    </row>
    <row r="304" spans="2:45" ht="15" customHeight="1" x14ac:dyDescent="0.35">
      <c r="B304" s="6" t="s">
        <v>209</v>
      </c>
      <c r="C304" s="6"/>
      <c r="D304" s="6"/>
      <c r="E304" s="6"/>
      <c r="F304" s="6"/>
      <c r="G304" s="6"/>
      <c r="H304" s="6"/>
      <c r="I304" s="6"/>
      <c r="J304" s="6"/>
      <c r="K304" s="6"/>
      <c r="L304" s="308">
        <v>13.8</v>
      </c>
      <c r="M304" s="308">
        <v>83.8</v>
      </c>
      <c r="N304" s="308">
        <v>83.8</v>
      </c>
      <c r="O304" s="308">
        <v>83.8</v>
      </c>
      <c r="P304" s="308">
        <v>83.8</v>
      </c>
      <c r="Q304" s="308">
        <v>83.8</v>
      </c>
      <c r="R304" s="308">
        <v>203.8</v>
      </c>
      <c r="S304" s="308">
        <v>330.7</v>
      </c>
      <c r="T304" s="308">
        <v>467.2</v>
      </c>
      <c r="U304" s="308">
        <v>467.2</v>
      </c>
      <c r="V304" s="308">
        <v>435.7</v>
      </c>
      <c r="W304" s="308">
        <v>794.71</v>
      </c>
      <c r="X304" s="308">
        <v>1113.9100000000001</v>
      </c>
      <c r="Y304" s="308" vm="128">
        <v>1247.5100000000007</v>
      </c>
      <c r="Z304" s="308" vm="610">
        <f>AF304</f>
        <v>1701.9102000000007</v>
      </c>
      <c r="AA304" s="308"/>
      <c r="AC304" s="308" vm="237">
        <v>1246.81</v>
      </c>
      <c r="AD304" s="342" vm="235">
        <v>1289.2267000000002</v>
      </c>
      <c r="AE304" s="308" vm="399">
        <v>1416.4768000000006</v>
      </c>
      <c r="AF304" s="308" vm="610">
        <v>1701.9102000000007</v>
      </c>
      <c r="AG304" s="308" vm="539">
        <v>1701.9102000000003</v>
      </c>
      <c r="AH304" s="342" vm="631">
        <v>1725.5102000000006</v>
      </c>
      <c r="AI304" s="308"/>
      <c r="AJ304" s="308"/>
      <c r="AL304" s="308"/>
      <c r="AM304" s="308"/>
      <c r="AN304" s="308"/>
      <c r="AO304" s="308"/>
      <c r="AP304" s="308"/>
      <c r="AQ304" s="308"/>
      <c r="AR304" s="308"/>
      <c r="AS304" s="308"/>
    </row>
    <row r="305" spans="2:45" ht="15" customHeight="1" x14ac:dyDescent="0.35">
      <c r="B305" s="20"/>
      <c r="C305" s="20"/>
      <c r="D305" s="20"/>
      <c r="E305" s="20"/>
      <c r="F305" s="20"/>
      <c r="G305" s="20"/>
      <c r="H305" s="20"/>
      <c r="I305" s="20"/>
      <c r="J305" s="20"/>
      <c r="K305" s="20"/>
      <c r="Q305" s="322"/>
      <c r="R305" s="322"/>
      <c r="S305" s="322"/>
      <c r="T305" s="322"/>
      <c r="U305" s="322"/>
    </row>
    <row r="306" spans="2:45" ht="15" customHeight="1" x14ac:dyDescent="0.35">
      <c r="B306" s="39" t="s">
        <v>89</v>
      </c>
      <c r="C306" s="39"/>
      <c r="D306" s="39"/>
      <c r="E306" s="39"/>
      <c r="F306" s="39"/>
      <c r="G306" s="39"/>
      <c r="H306" s="39"/>
      <c r="I306" s="39"/>
      <c r="J306" s="39"/>
      <c r="K306" s="39"/>
      <c r="L306" s="328">
        <v>0.26</v>
      </c>
      <c r="M306" s="328">
        <v>0.35</v>
      </c>
      <c r="N306" s="328">
        <v>0.31</v>
      </c>
      <c r="O306" s="328">
        <v>0.31</v>
      </c>
      <c r="P306" s="328">
        <v>0.32</v>
      </c>
      <c r="Q306" s="328">
        <v>0.3</v>
      </c>
      <c r="R306" s="328">
        <v>0.35</v>
      </c>
      <c r="S306" s="328">
        <v>0.43</v>
      </c>
      <c r="T306" s="328">
        <v>0.4</v>
      </c>
      <c r="U306" s="328">
        <v>0.43</v>
      </c>
      <c r="V306" s="328">
        <v>0.38</v>
      </c>
      <c r="W306" s="328">
        <v>0.41</v>
      </c>
      <c r="X306" s="328">
        <v>0.39</v>
      </c>
      <c r="Y306" s="328" vm="101">
        <v>0.40756977604240718</v>
      </c>
      <c r="Z306" s="328" vm="406">
        <f>AF306</f>
        <v>0.34185295611073863</v>
      </c>
      <c r="AA306" s="328"/>
      <c r="AC306" s="328" vm="244">
        <v>0.28571248695807872</v>
      </c>
      <c r="AD306" s="328" vm="242">
        <v>0.29405189242135349</v>
      </c>
      <c r="AE306" s="328" vm="400">
        <v>0.32217012981927223</v>
      </c>
      <c r="AF306" s="328" vm="406">
        <v>0.34185295611073863</v>
      </c>
      <c r="AG306" s="328" vm="592">
        <v>0.3036336208861854</v>
      </c>
      <c r="AH306" s="328" vm="634">
        <v>0.30099062619273009</v>
      </c>
      <c r="AI306" s="328"/>
      <c r="AJ306" s="328"/>
      <c r="AL306" s="328"/>
      <c r="AM306" s="328"/>
      <c r="AN306" s="328"/>
      <c r="AO306" s="328"/>
      <c r="AP306" s="328"/>
      <c r="AQ306" s="328"/>
      <c r="AR306" s="328"/>
      <c r="AS306" s="328"/>
    </row>
    <row r="307" spans="2:45" ht="15" customHeight="1" x14ac:dyDescent="0.35">
      <c r="B307" s="130"/>
      <c r="C307" s="130"/>
      <c r="D307" s="130"/>
      <c r="E307" s="130"/>
      <c r="F307" s="130"/>
      <c r="G307" s="130"/>
      <c r="H307" s="130"/>
      <c r="I307" s="130"/>
      <c r="J307" s="130"/>
      <c r="K307" s="130"/>
      <c r="Q307" s="322"/>
      <c r="R307" s="322"/>
      <c r="S307" s="322"/>
      <c r="T307" s="322"/>
      <c r="U307" s="322"/>
    </row>
    <row r="308" spans="2:45" ht="15" customHeight="1" x14ac:dyDescent="0.35">
      <c r="B308" s="39" t="s">
        <v>190</v>
      </c>
      <c r="C308" s="39"/>
      <c r="D308" s="39"/>
      <c r="E308" s="39"/>
      <c r="F308" s="39"/>
      <c r="G308" s="39"/>
      <c r="H308" s="39"/>
      <c r="I308" s="39"/>
      <c r="J308" s="39"/>
      <c r="K308" s="39"/>
      <c r="L308" s="333">
        <v>30.78</v>
      </c>
      <c r="M308" s="308">
        <v>169.63</v>
      </c>
      <c r="N308" s="308">
        <v>231.26</v>
      </c>
      <c r="O308" s="308">
        <v>229.8</v>
      </c>
      <c r="P308" s="308">
        <v>235.93</v>
      </c>
      <c r="Q308" s="308">
        <v>222.35</v>
      </c>
      <c r="R308" s="308">
        <v>666.17</v>
      </c>
      <c r="S308" s="308">
        <v>861.25</v>
      </c>
      <c r="T308" s="308">
        <v>1234.98</v>
      </c>
      <c r="U308" s="308">
        <v>1757.3</v>
      </c>
      <c r="V308" s="308">
        <v>1092.6099999999999</v>
      </c>
      <c r="W308" s="308">
        <v>1887.6</v>
      </c>
      <c r="X308" s="308">
        <v>2624.86</v>
      </c>
      <c r="Y308" s="308">
        <v>4483.3927465910201</v>
      </c>
      <c r="Z308" s="308">
        <f>AF308</f>
        <v>3440.9851900000008</v>
      </c>
      <c r="AA308" s="308"/>
      <c r="AC308" s="308">
        <v>607.2993899999999</v>
      </c>
      <c r="AD308" s="308">
        <v>1313.3503400000002</v>
      </c>
      <c r="AE308" s="308">
        <v>2355.17751</v>
      </c>
      <c r="AF308" s="308">
        <v>3440.9851900000008</v>
      </c>
      <c r="AG308" s="308">
        <v>946.46460000000013</v>
      </c>
      <c r="AH308" s="308">
        <v>1919.8079025</v>
      </c>
      <c r="AI308" s="308"/>
      <c r="AJ308" s="308"/>
      <c r="AL308" s="308">
        <f>AC308</f>
        <v>607.2993899999999</v>
      </c>
      <c r="AM308" s="308">
        <f>AD308-AC308</f>
        <v>706.05095000000028</v>
      </c>
      <c r="AN308" s="308">
        <f>AE308-AD308</f>
        <v>1041.8271699999998</v>
      </c>
      <c r="AO308" s="308">
        <f>AF308-AE308</f>
        <v>1085.8076800000008</v>
      </c>
      <c r="AP308" s="308">
        <f>AG308</f>
        <v>946.46460000000013</v>
      </c>
      <c r="AQ308" s="308">
        <f>AH308-AG308</f>
        <v>973.34330249999982</v>
      </c>
      <c r="AR308" s="308"/>
      <c r="AS308" s="308"/>
    </row>
    <row r="309" spans="2:45" ht="15" customHeight="1" x14ac:dyDescent="0.35">
      <c r="B309" s="130"/>
      <c r="C309" s="130"/>
      <c r="D309" s="130"/>
      <c r="E309" s="130"/>
      <c r="F309" s="130"/>
      <c r="G309" s="130"/>
      <c r="H309" s="130"/>
      <c r="I309" s="130"/>
      <c r="J309" s="130"/>
      <c r="K309" s="130"/>
      <c r="M309" s="308"/>
      <c r="N309" s="308"/>
      <c r="O309" s="308"/>
      <c r="P309" s="308"/>
      <c r="Q309" s="308"/>
      <c r="R309" s="308"/>
      <c r="S309" s="308"/>
      <c r="T309" s="308"/>
      <c r="U309" s="308"/>
      <c r="V309" s="308"/>
      <c r="W309" s="308"/>
      <c r="X309" s="308"/>
      <c r="Y309" s="308"/>
      <c r="Z309" s="308"/>
      <c r="AA309" s="308"/>
      <c r="AC309" s="308"/>
      <c r="AD309" s="308"/>
      <c r="AE309" s="308"/>
      <c r="AF309" s="308"/>
      <c r="AG309" s="308"/>
      <c r="AH309" s="308"/>
      <c r="AI309" s="308"/>
      <c r="AJ309" s="308"/>
      <c r="AL309" s="308"/>
      <c r="AM309" s="308"/>
      <c r="AN309" s="308"/>
      <c r="AO309" s="308"/>
      <c r="AP309" s="308"/>
      <c r="AQ309" s="308"/>
      <c r="AR309" s="308"/>
      <c r="AS309" s="308"/>
    </row>
    <row r="310" spans="2:45" ht="15" customHeight="1" x14ac:dyDescent="0.35">
      <c r="B310" s="39" t="s">
        <v>220</v>
      </c>
      <c r="C310" s="39"/>
      <c r="D310" s="39"/>
      <c r="E310" s="39"/>
      <c r="F310" s="39"/>
      <c r="G310" s="39"/>
      <c r="H310" s="39"/>
      <c r="I310" s="39"/>
      <c r="J310" s="39"/>
      <c r="K310" s="39"/>
      <c r="L310" s="308">
        <v>254.43</v>
      </c>
      <c r="M310" s="308">
        <v>278.41000000000003</v>
      </c>
      <c r="N310" s="308">
        <v>286.39</v>
      </c>
      <c r="O310" s="308">
        <v>309.20999999999998</v>
      </c>
      <c r="P310" s="308">
        <v>346.36</v>
      </c>
      <c r="Q310" s="308">
        <v>370.37</v>
      </c>
      <c r="R310" s="308">
        <v>216.09</v>
      </c>
      <c r="S310" s="308">
        <v>288.79000000000002</v>
      </c>
      <c r="T310" s="308">
        <v>195.39</v>
      </c>
      <c r="U310" s="308">
        <v>205.32</v>
      </c>
      <c r="V310" s="308">
        <v>217.56</v>
      </c>
      <c r="W310" s="308">
        <v>245.52</v>
      </c>
      <c r="X310" s="308">
        <v>219.19</v>
      </c>
      <c r="Y310" s="308">
        <v>172.5</v>
      </c>
      <c r="Z310" s="308" vm="432">
        <f>AF310</f>
        <v>189.5575183088097</v>
      </c>
      <c r="AA310" s="308"/>
      <c r="AC310" s="308">
        <v>208.44</v>
      </c>
      <c r="AD310" s="308">
        <v>202.19</v>
      </c>
      <c r="AE310" s="308">
        <v>193.38625130802117</v>
      </c>
      <c r="AF310" s="308" vm="432">
        <v>189.5575183088097</v>
      </c>
      <c r="AG310" s="308" vm="579">
        <v>186.69837059659378</v>
      </c>
      <c r="AH310" s="308" vm="640">
        <v>187.92257638978407</v>
      </c>
      <c r="AI310" s="308"/>
      <c r="AJ310" s="308"/>
      <c r="AL310" s="308"/>
      <c r="AM310" s="308"/>
      <c r="AN310" s="308"/>
      <c r="AO310" s="308"/>
      <c r="AP310" s="308"/>
      <c r="AQ310" s="308"/>
      <c r="AR310" s="308"/>
      <c r="AS310" s="308"/>
    </row>
    <row r="311" spans="2:45" ht="15" customHeight="1" x14ac:dyDescent="0.35">
      <c r="B311" s="39" t="s">
        <v>221</v>
      </c>
      <c r="Y311" s="257"/>
      <c r="Z311" s="250" vm="473">
        <f>AF311</f>
        <v>51.682541868772653</v>
      </c>
      <c r="AA311" s="250"/>
      <c r="AD311" s="250">
        <v>74.23</v>
      </c>
      <c r="AE311" s="250" vm="401">
        <v>57.162770597778007</v>
      </c>
      <c r="AF311" s="250" vm="473">
        <v>51.682541868772653</v>
      </c>
      <c r="AG311" s="250" vm="579">
        <v>25.573186821868056</v>
      </c>
      <c r="AH311" s="250" vm="643">
        <v>20.613905148359436</v>
      </c>
      <c r="AI311" s="250"/>
      <c r="AJ311" s="250"/>
    </row>
    <row r="312" spans="2:45" ht="30" customHeight="1" x14ac:dyDescent="0.35">
      <c r="B312" s="179" t="s">
        <v>178</v>
      </c>
      <c r="C312" s="179"/>
      <c r="D312" s="179"/>
      <c r="E312" s="179"/>
      <c r="F312" s="179"/>
      <c r="G312" s="179"/>
      <c r="H312" s="179"/>
      <c r="I312" s="179"/>
      <c r="J312" s="179"/>
      <c r="K312" s="179"/>
      <c r="L312" s="231"/>
      <c r="M312" s="231"/>
      <c r="N312" s="231"/>
      <c r="O312" s="231"/>
      <c r="P312" s="231"/>
      <c r="Q312" s="231"/>
      <c r="R312" s="231"/>
      <c r="S312" s="231"/>
      <c r="T312" s="231"/>
      <c r="U312" s="231"/>
      <c r="V312" s="232"/>
    </row>
    <row r="313" spans="2:45" ht="15" customHeight="1" x14ac:dyDescent="0.35">
      <c r="B313" s="167" t="s">
        <v>163</v>
      </c>
      <c r="C313" s="167"/>
      <c r="D313" s="167"/>
      <c r="E313" s="167"/>
      <c r="F313" s="167"/>
      <c r="G313" s="167"/>
      <c r="H313" s="167"/>
      <c r="I313" s="167"/>
      <c r="J313" s="167"/>
      <c r="K313" s="167"/>
      <c r="L313" s="235">
        <v>2010</v>
      </c>
      <c r="M313" s="235">
        <v>2011</v>
      </c>
      <c r="N313" s="235">
        <v>2012</v>
      </c>
      <c r="O313" s="235">
        <v>2013</v>
      </c>
      <c r="P313" s="235">
        <v>2014</v>
      </c>
      <c r="Q313" s="235">
        <v>2015</v>
      </c>
      <c r="R313" s="235">
        <v>2016</v>
      </c>
      <c r="S313" s="235">
        <v>2017</v>
      </c>
      <c r="T313" s="235">
        <v>2018</v>
      </c>
      <c r="U313" s="235">
        <v>2019</v>
      </c>
      <c r="V313" s="235">
        <v>2020</v>
      </c>
      <c r="W313" s="235">
        <v>2021</v>
      </c>
      <c r="X313" s="235">
        <v>2022</v>
      </c>
      <c r="Y313" s="235">
        <v>2023</v>
      </c>
      <c r="Z313" s="236">
        <v>2024</v>
      </c>
      <c r="AA313" s="237">
        <v>2025</v>
      </c>
      <c r="AC313" s="238" t="s">
        <v>3</v>
      </c>
      <c r="AD313" s="238" t="s">
        <v>4</v>
      </c>
      <c r="AE313" s="238" t="s">
        <v>5</v>
      </c>
      <c r="AF313" s="238">
        <v>2024</v>
      </c>
      <c r="AG313" s="239" t="s">
        <v>282</v>
      </c>
      <c r="AH313" s="239" t="s">
        <v>283</v>
      </c>
      <c r="AI313" s="239" t="s">
        <v>284</v>
      </c>
      <c r="AJ313" s="239">
        <v>2025</v>
      </c>
      <c r="AL313" s="238" t="s">
        <v>3</v>
      </c>
      <c r="AM313" s="238" t="s">
        <v>17</v>
      </c>
      <c r="AN313" s="238" t="s">
        <v>18</v>
      </c>
      <c r="AO313" s="238" t="s">
        <v>19</v>
      </c>
      <c r="AP313" s="239" t="s">
        <v>282</v>
      </c>
      <c r="AQ313" s="239" t="s">
        <v>285</v>
      </c>
      <c r="AR313" s="239" t="s">
        <v>286</v>
      </c>
      <c r="AS313" s="239" t="s">
        <v>287</v>
      </c>
    </row>
    <row r="314" spans="2:45" ht="15" customHeight="1" x14ac:dyDescent="0.35">
      <c r="B314" s="40" t="s">
        <v>20</v>
      </c>
      <c r="C314" s="40"/>
      <c r="D314" s="40"/>
      <c r="E314" s="40"/>
      <c r="F314" s="40"/>
      <c r="G314" s="40"/>
      <c r="H314" s="40"/>
      <c r="I314" s="40"/>
      <c r="J314" s="40"/>
      <c r="K314" s="40"/>
      <c r="L314" s="308">
        <v>0</v>
      </c>
      <c r="M314" s="308">
        <v>0</v>
      </c>
      <c r="N314" s="308">
        <v>0</v>
      </c>
      <c r="O314" s="308">
        <v>0</v>
      </c>
      <c r="P314" s="308">
        <v>0</v>
      </c>
      <c r="Q314" s="308">
        <v>0</v>
      </c>
      <c r="R314" s="308">
        <v>0</v>
      </c>
      <c r="S314" s="308">
        <v>0</v>
      </c>
      <c r="T314" s="308">
        <v>0</v>
      </c>
      <c r="U314" s="308">
        <v>0</v>
      </c>
      <c r="V314" s="308">
        <v>0</v>
      </c>
      <c r="W314" s="308">
        <v>0</v>
      </c>
      <c r="X314" s="308">
        <v>84.52</v>
      </c>
      <c r="Y314" s="308">
        <v>114.48907852699983</v>
      </c>
      <c r="Z314" s="308">
        <f>AJ314</f>
        <v>0</v>
      </c>
      <c r="AA314" s="308"/>
      <c r="AC314" s="308">
        <v>32.806158963299993</v>
      </c>
      <c r="AD314" s="308">
        <v>66.243215060699967</v>
      </c>
      <c r="AE314" s="308">
        <v>102.29546258439997</v>
      </c>
      <c r="AF314" s="308">
        <v>136.08044685450002</v>
      </c>
      <c r="AG314" s="308">
        <v>31.403976488699989</v>
      </c>
      <c r="AH314" s="308">
        <v>69.138575285899961</v>
      </c>
      <c r="AI314" s="308"/>
      <c r="AJ314" s="308"/>
      <c r="AL314" s="308">
        <f t="shared" ref="AL314:AL326" si="161">AC314</f>
        <v>32.806158963299993</v>
      </c>
      <c r="AM314" s="308">
        <f t="shared" ref="AM314:AM326" si="162">AD314-AC314</f>
        <v>33.437056097399974</v>
      </c>
      <c r="AN314" s="308">
        <f t="shared" ref="AN314:AN326" si="163">AE314-AD314</f>
        <v>36.052247523700004</v>
      </c>
      <c r="AO314" s="308">
        <f t="shared" ref="AO314:AO326" si="164">AF314-AE314</f>
        <v>33.784984270100054</v>
      </c>
      <c r="AP314" s="308">
        <f t="shared" ref="AP314:AP326" si="165">AG314</f>
        <v>31.403976488699989</v>
      </c>
      <c r="AQ314" s="308">
        <f>AH314-AG314</f>
        <v>37.734598797199972</v>
      </c>
      <c r="AR314" s="308"/>
      <c r="AS314" s="308"/>
    </row>
    <row r="315" spans="2:45" ht="15" customHeight="1" x14ac:dyDescent="0.35">
      <c r="B315" s="131" t="s">
        <v>199</v>
      </c>
      <c r="C315" s="131"/>
      <c r="D315" s="131"/>
      <c r="E315" s="131"/>
      <c r="F315" s="131"/>
      <c r="G315" s="131"/>
      <c r="H315" s="131"/>
      <c r="I315" s="131"/>
      <c r="J315" s="131"/>
      <c r="K315" s="131"/>
      <c r="L315" s="318">
        <v>0</v>
      </c>
      <c r="M315" s="318">
        <v>0</v>
      </c>
      <c r="N315" s="318">
        <v>0</v>
      </c>
      <c r="O315" s="318">
        <v>0</v>
      </c>
      <c r="P315" s="318">
        <v>0</v>
      </c>
      <c r="Q315" s="318">
        <v>0</v>
      </c>
      <c r="R315" s="318">
        <v>0</v>
      </c>
      <c r="S315" s="318">
        <v>0</v>
      </c>
      <c r="T315" s="318">
        <v>0</v>
      </c>
      <c r="U315" s="318">
        <v>0</v>
      </c>
      <c r="V315" s="318">
        <v>0</v>
      </c>
      <c r="W315" s="318">
        <v>0</v>
      </c>
      <c r="X315" s="318">
        <v>2.65</v>
      </c>
      <c r="Y315" s="318">
        <v>1.2755271621999977</v>
      </c>
      <c r="Z315" s="318">
        <f>AF315</f>
        <v>2.5582839115999998</v>
      </c>
      <c r="AA315" s="318"/>
      <c r="AC315" s="318">
        <v>0.30053288109999993</v>
      </c>
      <c r="AD315" s="318">
        <v>0.68473615809999966</v>
      </c>
      <c r="AE315" s="318">
        <v>0.78628862450000025</v>
      </c>
      <c r="AF315" s="318">
        <v>2.5582839115999998</v>
      </c>
      <c r="AG315" s="318">
        <v>0.18930998580000044</v>
      </c>
      <c r="AH315" s="318">
        <v>0.33556479030000069</v>
      </c>
      <c r="AI315" s="318"/>
      <c r="AJ315" s="318"/>
      <c r="AL315" s="318">
        <f t="shared" si="161"/>
        <v>0.30053288109999993</v>
      </c>
      <c r="AM315" s="318">
        <f t="shared" si="162"/>
        <v>0.38420327699999973</v>
      </c>
      <c r="AN315" s="318">
        <f t="shared" si="163"/>
        <v>0.1015524664000006</v>
      </c>
      <c r="AO315" s="318">
        <f t="shared" si="164"/>
        <v>1.7719952870999995</v>
      </c>
      <c r="AP315" s="318">
        <f t="shared" si="165"/>
        <v>0.18930998580000044</v>
      </c>
      <c r="AQ315" s="318">
        <f t="shared" ref="AQ315:AQ326" si="166">AH315-AG315</f>
        <v>0.14625480450000025</v>
      </c>
      <c r="AR315" s="318"/>
      <c r="AS315" s="318"/>
    </row>
    <row r="316" spans="2:45" ht="15" customHeight="1" x14ac:dyDescent="0.35">
      <c r="B316" s="131" t="s">
        <v>200</v>
      </c>
      <c r="C316" s="131"/>
      <c r="D316" s="131"/>
      <c r="E316" s="131"/>
      <c r="F316" s="131"/>
      <c r="G316" s="131"/>
      <c r="H316" s="131"/>
      <c r="I316" s="131"/>
      <c r="J316" s="131"/>
      <c r="K316" s="131"/>
      <c r="L316" s="318">
        <v>0</v>
      </c>
      <c r="M316" s="318">
        <v>0</v>
      </c>
      <c r="N316" s="318">
        <v>0</v>
      </c>
      <c r="O316" s="318">
        <v>0</v>
      </c>
      <c r="P316" s="318">
        <v>0</v>
      </c>
      <c r="Q316" s="318">
        <v>0</v>
      </c>
      <c r="R316" s="318">
        <v>0</v>
      </c>
      <c r="S316" s="318">
        <v>0</v>
      </c>
      <c r="T316" s="318">
        <v>0</v>
      </c>
      <c r="U316" s="318">
        <v>0</v>
      </c>
      <c r="V316" s="318">
        <v>0</v>
      </c>
      <c r="W316" s="318">
        <v>0</v>
      </c>
      <c r="X316" s="318">
        <v>52.05</v>
      </c>
      <c r="Y316" s="318">
        <v>50.776068871200145</v>
      </c>
      <c r="Z316" s="318">
        <f>(AF316)*-1</f>
        <v>-53.828388846199992</v>
      </c>
      <c r="AA316" s="318"/>
      <c r="AB316" s="318"/>
      <c r="AC316" s="318">
        <v>14.163853280200009</v>
      </c>
      <c r="AD316" s="318">
        <v>25.830313706900018</v>
      </c>
      <c r="AE316" s="318">
        <v>38.608026708799983</v>
      </c>
      <c r="AF316" s="318">
        <v>53.828388846199992</v>
      </c>
      <c r="AG316" s="318">
        <v>20.278125618499999</v>
      </c>
      <c r="AH316" s="318">
        <v>40.331718543600054</v>
      </c>
      <c r="AI316" s="318"/>
      <c r="AJ316" s="318"/>
      <c r="AL316" s="318">
        <f t="shared" si="161"/>
        <v>14.163853280200009</v>
      </c>
      <c r="AM316" s="318">
        <f t="shared" si="162"/>
        <v>11.666460426700009</v>
      </c>
      <c r="AN316" s="318">
        <f t="shared" si="163"/>
        <v>12.777713001899965</v>
      </c>
      <c r="AO316" s="318">
        <f t="shared" si="164"/>
        <v>15.220362137400009</v>
      </c>
      <c r="AP316" s="318">
        <f t="shared" si="165"/>
        <v>20.278125618499999</v>
      </c>
      <c r="AQ316" s="318">
        <f t="shared" si="166"/>
        <v>20.053592925100055</v>
      </c>
      <c r="AR316" s="318"/>
      <c r="AS316" s="318"/>
    </row>
    <row r="317" spans="2:45" ht="15" customHeight="1" x14ac:dyDescent="0.35">
      <c r="B317" s="132" t="s">
        <v>201</v>
      </c>
      <c r="C317" s="132"/>
      <c r="D317" s="132"/>
      <c r="E317" s="132"/>
      <c r="F317" s="132"/>
      <c r="G317" s="132"/>
      <c r="H317" s="132"/>
      <c r="I317" s="132"/>
      <c r="J317" s="132"/>
      <c r="K317" s="132"/>
      <c r="L317" s="318">
        <v>0</v>
      </c>
      <c r="M317" s="318">
        <v>0</v>
      </c>
      <c r="N317" s="318">
        <v>0</v>
      </c>
      <c r="O317" s="318">
        <v>0</v>
      </c>
      <c r="P317" s="318">
        <v>0</v>
      </c>
      <c r="Q317" s="318">
        <v>0</v>
      </c>
      <c r="R317" s="318">
        <v>0</v>
      </c>
      <c r="S317" s="318">
        <v>0</v>
      </c>
      <c r="T317" s="318">
        <v>0</v>
      </c>
      <c r="U317" s="318">
        <v>0</v>
      </c>
      <c r="V317" s="318">
        <v>0</v>
      </c>
      <c r="W317" s="318">
        <v>0</v>
      </c>
      <c r="X317" s="318">
        <v>29.9</v>
      </c>
      <c r="Y317" s="318">
        <v>30.124504253000147</v>
      </c>
      <c r="Z317" s="318">
        <f>(AF317)*-1</f>
        <v>-27.830011033699964</v>
      </c>
      <c r="AA317" s="318"/>
      <c r="AB317" s="318"/>
      <c r="AC317" s="318">
        <v>7.1352827889000086</v>
      </c>
      <c r="AD317" s="318">
        <v>14.308213841599992</v>
      </c>
      <c r="AE317" s="318">
        <v>20.613863847699974</v>
      </c>
      <c r="AF317" s="318">
        <v>27.830011033699964</v>
      </c>
      <c r="AG317" s="318">
        <v>5.9838232839999952</v>
      </c>
      <c r="AH317" s="318">
        <v>12.267789341900041</v>
      </c>
      <c r="AI317" s="318"/>
      <c r="AJ317" s="318"/>
      <c r="AL317" s="318">
        <f t="shared" si="161"/>
        <v>7.1352827889000086</v>
      </c>
      <c r="AM317" s="318">
        <f t="shared" si="162"/>
        <v>7.1729310526999832</v>
      </c>
      <c r="AN317" s="318">
        <f t="shared" si="163"/>
        <v>6.3056500060999827</v>
      </c>
      <c r="AO317" s="318">
        <f t="shared" si="164"/>
        <v>7.2161471859999899</v>
      </c>
      <c r="AP317" s="318">
        <f t="shared" si="165"/>
        <v>5.9838232839999952</v>
      </c>
      <c r="AQ317" s="318">
        <f t="shared" si="166"/>
        <v>6.283966057900046</v>
      </c>
      <c r="AR317" s="318"/>
      <c r="AS317" s="318"/>
    </row>
    <row r="318" spans="2:45" ht="15" customHeight="1" x14ac:dyDescent="0.35">
      <c r="B318" s="132" t="s">
        <v>202</v>
      </c>
      <c r="C318" s="132"/>
      <c r="D318" s="132"/>
      <c r="E318" s="132"/>
      <c r="F318" s="132"/>
      <c r="G318" s="132"/>
      <c r="H318" s="132"/>
      <c r="I318" s="132"/>
      <c r="J318" s="132"/>
      <c r="K318" s="132"/>
      <c r="L318" s="318">
        <v>0</v>
      </c>
      <c r="M318" s="318">
        <v>0</v>
      </c>
      <c r="N318" s="318">
        <v>0</v>
      </c>
      <c r="O318" s="318">
        <v>0</v>
      </c>
      <c r="P318" s="318">
        <v>0</v>
      </c>
      <c r="Q318" s="318">
        <v>0</v>
      </c>
      <c r="R318" s="318">
        <v>0</v>
      </c>
      <c r="S318" s="318">
        <v>0</v>
      </c>
      <c r="T318" s="318">
        <v>0</v>
      </c>
      <c r="U318" s="318">
        <v>0</v>
      </c>
      <c r="V318" s="318">
        <v>0</v>
      </c>
      <c r="W318" s="318">
        <v>0</v>
      </c>
      <c r="X318" s="318">
        <v>21.13</v>
      </c>
      <c r="Y318" s="318">
        <v>16.437771356799949</v>
      </c>
      <c r="Z318" s="318">
        <f>(AF318)*-1</f>
        <v>-22.303340649300015</v>
      </c>
      <c r="AA318" s="318"/>
      <c r="AB318" s="318"/>
      <c r="AC318" s="318">
        <v>5.7206539102000002</v>
      </c>
      <c r="AD318" s="318">
        <v>10.279214425900008</v>
      </c>
      <c r="AE318" s="318">
        <v>16.478997091300005</v>
      </c>
      <c r="AF318" s="318">
        <v>22.303340649300015</v>
      </c>
      <c r="AG318" s="318">
        <v>6.8023216123999992</v>
      </c>
      <c r="AH318" s="318">
        <v>12.550828286800003</v>
      </c>
      <c r="AI318" s="318"/>
      <c r="AJ318" s="318"/>
      <c r="AL318" s="318">
        <f t="shared" si="161"/>
        <v>5.7206539102000002</v>
      </c>
      <c r="AM318" s="318">
        <f t="shared" si="162"/>
        <v>4.558560515700008</v>
      </c>
      <c r="AN318" s="318">
        <f t="shared" si="163"/>
        <v>6.1997826653999972</v>
      </c>
      <c r="AO318" s="318">
        <f t="shared" si="164"/>
        <v>5.8243435580000096</v>
      </c>
      <c r="AP318" s="318">
        <f t="shared" si="165"/>
        <v>6.8023216123999992</v>
      </c>
      <c r="AQ318" s="318">
        <f t="shared" si="166"/>
        <v>5.7485066744000042</v>
      </c>
      <c r="AR318" s="318"/>
      <c r="AS318" s="318"/>
    </row>
    <row r="319" spans="2:45" ht="15" customHeight="1" x14ac:dyDescent="0.35">
      <c r="B319" s="132" t="s">
        <v>203</v>
      </c>
      <c r="C319" s="132"/>
      <c r="D319" s="132"/>
      <c r="E319" s="132"/>
      <c r="F319" s="132"/>
      <c r="G319" s="132"/>
      <c r="H319" s="132"/>
      <c r="I319" s="132"/>
      <c r="J319" s="132"/>
      <c r="K319" s="132"/>
      <c r="L319" s="318">
        <v>0</v>
      </c>
      <c r="M319" s="318">
        <v>0</v>
      </c>
      <c r="N319" s="318">
        <v>0</v>
      </c>
      <c r="O319" s="318">
        <v>0</v>
      </c>
      <c r="P319" s="318">
        <v>0</v>
      </c>
      <c r="Q319" s="318">
        <v>0</v>
      </c>
      <c r="R319" s="318">
        <v>0</v>
      </c>
      <c r="S319" s="318">
        <v>0</v>
      </c>
      <c r="T319" s="318">
        <v>0</v>
      </c>
      <c r="U319" s="318">
        <v>0</v>
      </c>
      <c r="V319" s="318">
        <v>0</v>
      </c>
      <c r="W319" s="318">
        <v>0</v>
      </c>
      <c r="X319" s="318">
        <v>1.02</v>
      </c>
      <c r="Y319" s="318">
        <v>4.2137932614000473</v>
      </c>
      <c r="Z319" s="318">
        <f>(AF319)*-1</f>
        <v>-3.6950371632000136</v>
      </c>
      <c r="AA319" s="318"/>
      <c r="AB319" s="318"/>
      <c r="AC319" s="318">
        <v>1.3079165810999995</v>
      </c>
      <c r="AD319" s="318">
        <v>1.2428854394000159</v>
      </c>
      <c r="AE319" s="318">
        <v>1.5151657698000098</v>
      </c>
      <c r="AF319" s="318">
        <v>3.6950371632000136</v>
      </c>
      <c r="AG319" s="318">
        <v>7.4919807221000028</v>
      </c>
      <c r="AH319" s="318">
        <v>15.51310091490001</v>
      </c>
      <c r="AI319" s="318"/>
      <c r="AJ319" s="318"/>
      <c r="AL319" s="318">
        <f t="shared" si="161"/>
        <v>1.3079165810999995</v>
      </c>
      <c r="AM319" s="318">
        <f t="shared" si="162"/>
        <v>-6.5031141699983586E-2</v>
      </c>
      <c r="AN319" s="318">
        <f t="shared" si="163"/>
        <v>0.27228033039999389</v>
      </c>
      <c r="AO319" s="318">
        <f t="shared" si="164"/>
        <v>2.1798713934000036</v>
      </c>
      <c r="AP319" s="318">
        <f t="shared" si="165"/>
        <v>7.4919807221000028</v>
      </c>
      <c r="AQ319" s="318">
        <f t="shared" si="166"/>
        <v>8.0211201928000069</v>
      </c>
      <c r="AR319" s="318"/>
      <c r="AS319" s="318"/>
    </row>
    <row r="320" spans="2:45" ht="15" customHeight="1" x14ac:dyDescent="0.35">
      <c r="B320" s="131" t="s">
        <v>204</v>
      </c>
      <c r="C320" s="131"/>
      <c r="D320" s="131"/>
      <c r="E320" s="131"/>
      <c r="F320" s="131"/>
      <c r="G320" s="131"/>
      <c r="H320" s="131"/>
      <c r="I320" s="131"/>
      <c r="J320" s="131"/>
      <c r="K320" s="131"/>
      <c r="L320" s="318">
        <v>0</v>
      </c>
      <c r="M320" s="318">
        <v>0</v>
      </c>
      <c r="N320" s="318">
        <v>0</v>
      </c>
      <c r="O320" s="318">
        <v>0</v>
      </c>
      <c r="P320" s="318">
        <v>0</v>
      </c>
      <c r="Q320" s="318">
        <v>0</v>
      </c>
      <c r="R320" s="318">
        <v>0</v>
      </c>
      <c r="S320" s="318">
        <v>0</v>
      </c>
      <c r="T320" s="318">
        <v>0</v>
      </c>
      <c r="U320" s="318">
        <v>0</v>
      </c>
      <c r="V320" s="318">
        <v>0</v>
      </c>
      <c r="W320" s="318">
        <v>0</v>
      </c>
      <c r="X320" s="318">
        <v>-0.35</v>
      </c>
      <c r="Y320" s="318">
        <v>3.1309067142000004</v>
      </c>
      <c r="Z320" s="318">
        <f t="shared" ref="Z320:Z326" si="167">AF320</f>
        <v>-0.37639734999999991</v>
      </c>
      <c r="AA320" s="318"/>
      <c r="AC320" s="318">
        <v>3.2048259999999988E-2</v>
      </c>
      <c r="AD320" s="318">
        <v>-7.7109999999999271E-3</v>
      </c>
      <c r="AE320" s="318">
        <v>-7.7167209999999861E-2</v>
      </c>
      <c r="AF320" s="318">
        <v>-0.37639734999999991</v>
      </c>
      <c r="AG320" s="318">
        <v>4.2275600000000212E-2</v>
      </c>
      <c r="AH320" s="318">
        <v>-3.1566847869999997</v>
      </c>
      <c r="AI320" s="318"/>
      <c r="AJ320" s="318"/>
      <c r="AL320" s="318">
        <f t="shared" si="161"/>
        <v>3.2048259999999988E-2</v>
      </c>
      <c r="AM320" s="318">
        <f t="shared" si="162"/>
        <v>-3.9759259999999914E-2</v>
      </c>
      <c r="AN320" s="318">
        <f t="shared" si="163"/>
        <v>-6.9456209999999935E-2</v>
      </c>
      <c r="AO320" s="318">
        <f t="shared" si="164"/>
        <v>-0.29923014000000003</v>
      </c>
      <c r="AP320" s="318">
        <f t="shared" si="165"/>
        <v>4.2275600000000212E-2</v>
      </c>
      <c r="AQ320" s="318">
        <f t="shared" si="166"/>
        <v>-3.1989603870000001</v>
      </c>
      <c r="AR320" s="318"/>
      <c r="AS320" s="318"/>
    </row>
    <row r="321" spans="2:45" ht="15" customHeight="1" x14ac:dyDescent="0.35">
      <c r="B321" s="40" t="s">
        <v>148</v>
      </c>
      <c r="C321" s="40"/>
      <c r="D321" s="40"/>
      <c r="E321" s="40"/>
      <c r="F321" s="40"/>
      <c r="G321" s="40"/>
      <c r="H321" s="40"/>
      <c r="I321" s="40"/>
      <c r="J321" s="40"/>
      <c r="K321" s="40"/>
      <c r="L321" s="308">
        <v>0</v>
      </c>
      <c r="M321" s="308">
        <v>0</v>
      </c>
      <c r="N321" s="308">
        <v>0</v>
      </c>
      <c r="O321" s="308">
        <v>0</v>
      </c>
      <c r="P321" s="308">
        <v>0</v>
      </c>
      <c r="Q321" s="308">
        <v>0</v>
      </c>
      <c r="R321" s="308">
        <v>0</v>
      </c>
      <c r="S321" s="308">
        <v>0</v>
      </c>
      <c r="T321" s="308">
        <v>0</v>
      </c>
      <c r="U321" s="308">
        <v>0</v>
      </c>
      <c r="V321" s="308">
        <v>0</v>
      </c>
      <c r="W321" s="308">
        <v>0</v>
      </c>
      <c r="X321" s="308">
        <v>34.76</v>
      </c>
      <c r="Y321" s="308">
        <v>68.119443532199881</v>
      </c>
      <c r="Z321" s="308">
        <f t="shared" si="167"/>
        <v>84.433944569900063</v>
      </c>
      <c r="AA321" s="308"/>
      <c r="AC321" s="308">
        <v>18.974886824199999</v>
      </c>
      <c r="AD321" s="308">
        <v>41.089926511900011</v>
      </c>
      <c r="AE321" s="308">
        <v>64.396557290099949</v>
      </c>
      <c r="AF321" s="308">
        <v>84.433944569900063</v>
      </c>
      <c r="AG321" s="308">
        <v>11.357436455999999</v>
      </c>
      <c r="AH321" s="308">
        <v>25.985736745599915</v>
      </c>
      <c r="AI321" s="308"/>
      <c r="AJ321" s="308"/>
      <c r="AL321" s="308">
        <f t="shared" si="161"/>
        <v>18.974886824199999</v>
      </c>
      <c r="AM321" s="308">
        <f t="shared" si="162"/>
        <v>22.115039687700012</v>
      </c>
      <c r="AN321" s="308">
        <f t="shared" si="163"/>
        <v>23.306630778199938</v>
      </c>
      <c r="AO321" s="308">
        <f t="shared" si="164"/>
        <v>20.037387279800114</v>
      </c>
      <c r="AP321" s="308">
        <f t="shared" si="165"/>
        <v>11.357436455999999</v>
      </c>
      <c r="AQ321" s="308">
        <f t="shared" si="166"/>
        <v>14.628300289599917</v>
      </c>
      <c r="AR321" s="308"/>
      <c r="AS321" s="308"/>
    </row>
    <row r="322" spans="2:45" ht="15" customHeight="1" x14ac:dyDescent="0.35">
      <c r="B322" s="133" t="s">
        <v>205</v>
      </c>
      <c r="C322" s="133"/>
      <c r="D322" s="133"/>
      <c r="E322" s="133"/>
      <c r="F322" s="133"/>
      <c r="G322" s="133"/>
      <c r="H322" s="133"/>
      <c r="I322" s="133"/>
      <c r="J322" s="133"/>
      <c r="K322" s="133"/>
      <c r="L322" s="420" t="s">
        <v>11</v>
      </c>
      <c r="M322" s="420" t="s">
        <v>11</v>
      </c>
      <c r="N322" s="420" t="s">
        <v>11</v>
      </c>
      <c r="O322" s="420" t="s">
        <v>11</v>
      </c>
      <c r="P322" s="420" t="s">
        <v>11</v>
      </c>
      <c r="Q322" s="420" t="s">
        <v>11</v>
      </c>
      <c r="R322" s="420" t="s">
        <v>11</v>
      </c>
      <c r="S322" s="420" t="s">
        <v>11</v>
      </c>
      <c r="T322" s="420" t="s">
        <v>11</v>
      </c>
      <c r="U322" s="420" t="s">
        <v>11</v>
      </c>
      <c r="V322" s="420" t="s">
        <v>11</v>
      </c>
      <c r="W322" s="420" t="s">
        <v>11</v>
      </c>
      <c r="X322" s="332">
        <v>0.41</v>
      </c>
      <c r="Y322" s="332">
        <v>0.59498639004361753</v>
      </c>
      <c r="Z322" s="332">
        <f t="shared" si="167"/>
        <v>0.62047080621493367</v>
      </c>
      <c r="AA322" s="332"/>
      <c r="AC322" s="332">
        <v>0.57839404013822726</v>
      </c>
      <c r="AD322" s="332">
        <v>0.62028883221094411</v>
      </c>
      <c r="AE322" s="332">
        <v>0.6295152850691581</v>
      </c>
      <c r="AF322" s="332">
        <v>0.62047080621493367</v>
      </c>
      <c r="AG322" s="332">
        <v>0.36165599793028491</v>
      </c>
      <c r="AH322" s="332">
        <v>0.37585004663669164</v>
      </c>
      <c r="AI322" s="332"/>
      <c r="AJ322" s="332"/>
      <c r="AL322" s="332"/>
      <c r="AM322" s="332"/>
      <c r="AN322" s="332"/>
      <c r="AO322" s="332"/>
      <c r="AP322" s="332"/>
      <c r="AQ322" s="332"/>
      <c r="AR322" s="332"/>
      <c r="AS322" s="332"/>
    </row>
    <row r="323" spans="2:45" ht="15" customHeight="1" x14ac:dyDescent="0.35">
      <c r="B323" s="130" t="s">
        <v>206</v>
      </c>
      <c r="C323" s="130"/>
      <c r="D323" s="130"/>
      <c r="E323" s="130"/>
      <c r="F323" s="130"/>
      <c r="G323" s="130"/>
      <c r="H323" s="130"/>
      <c r="I323" s="130"/>
      <c r="J323" s="130"/>
      <c r="K323" s="130"/>
      <c r="L323" s="318">
        <v>0</v>
      </c>
      <c r="M323" s="318">
        <v>0</v>
      </c>
      <c r="N323" s="318">
        <v>0</v>
      </c>
      <c r="O323" s="318">
        <v>0</v>
      </c>
      <c r="P323" s="318">
        <v>0</v>
      </c>
      <c r="Q323" s="318">
        <v>0</v>
      </c>
      <c r="R323" s="318">
        <v>0</v>
      </c>
      <c r="S323" s="318">
        <v>0</v>
      </c>
      <c r="T323" s="318">
        <v>0</v>
      </c>
      <c r="U323" s="318">
        <v>0</v>
      </c>
      <c r="V323" s="318">
        <v>0</v>
      </c>
      <c r="W323" s="318">
        <v>0</v>
      </c>
      <c r="X323" s="318">
        <v>0</v>
      </c>
      <c r="Y323" s="318">
        <v>-1.999999959494403E-10</v>
      </c>
      <c r="Z323" s="318">
        <f t="shared" si="167"/>
        <v>0</v>
      </c>
      <c r="AA323" s="318"/>
      <c r="AC323" s="318">
        <v>0</v>
      </c>
      <c r="AD323" s="318">
        <v>0</v>
      </c>
      <c r="AE323" s="318">
        <v>0</v>
      </c>
      <c r="AF323" s="318">
        <v>0</v>
      </c>
      <c r="AG323" s="318">
        <v>0</v>
      </c>
      <c r="AH323" s="318">
        <v>0</v>
      </c>
      <c r="AI323" s="318"/>
      <c r="AJ323" s="318"/>
      <c r="AL323" s="318">
        <f t="shared" si="161"/>
        <v>0</v>
      </c>
      <c r="AM323" s="318">
        <f t="shared" si="162"/>
        <v>0</v>
      </c>
      <c r="AN323" s="318">
        <f t="shared" si="163"/>
        <v>0</v>
      </c>
      <c r="AO323" s="318">
        <f t="shared" si="164"/>
        <v>0</v>
      </c>
      <c r="AP323" s="318">
        <f t="shared" si="165"/>
        <v>0</v>
      </c>
      <c r="AQ323" s="318">
        <f t="shared" si="166"/>
        <v>0</v>
      </c>
      <c r="AR323" s="318"/>
      <c r="AS323" s="318"/>
    </row>
    <row r="324" spans="2:45" ht="15" customHeight="1" x14ac:dyDescent="0.35">
      <c r="B324" s="130" t="s">
        <v>207</v>
      </c>
      <c r="C324" s="130"/>
      <c r="D324" s="130"/>
      <c r="E324" s="130"/>
      <c r="F324" s="130"/>
      <c r="G324" s="130"/>
      <c r="H324" s="130"/>
      <c r="I324" s="130"/>
      <c r="J324" s="130"/>
      <c r="K324" s="130"/>
      <c r="L324" s="318">
        <v>0</v>
      </c>
      <c r="M324" s="318">
        <v>0</v>
      </c>
      <c r="N324" s="318">
        <v>0</v>
      </c>
      <c r="O324" s="318">
        <v>0</v>
      </c>
      <c r="P324" s="318">
        <v>0</v>
      </c>
      <c r="Q324" s="318">
        <v>0</v>
      </c>
      <c r="R324" s="318">
        <v>0</v>
      </c>
      <c r="S324" s="318">
        <v>0</v>
      </c>
      <c r="T324" s="318">
        <v>0</v>
      </c>
      <c r="U324" s="318">
        <v>0</v>
      </c>
      <c r="V324" s="318">
        <v>0</v>
      </c>
      <c r="W324" s="318">
        <v>0</v>
      </c>
      <c r="X324" s="318">
        <v>23.11</v>
      </c>
      <c r="Y324" s="318">
        <v>59.677628659599932</v>
      </c>
      <c r="Z324" s="318">
        <f t="shared" si="167"/>
        <v>81.091050179900009</v>
      </c>
      <c r="AA324" s="318"/>
      <c r="AC324" s="318">
        <v>15.654153566500007</v>
      </c>
      <c r="AD324" s="318">
        <v>31.051553968799993</v>
      </c>
      <c r="AE324" s="318">
        <v>45.218003739600029</v>
      </c>
      <c r="AF324" s="318">
        <v>81.091050179900009</v>
      </c>
      <c r="AG324" s="318">
        <v>13.930539968100007</v>
      </c>
      <c r="AH324" s="318">
        <v>26.660416661000006</v>
      </c>
      <c r="AI324" s="318"/>
      <c r="AJ324" s="318"/>
      <c r="AL324" s="318">
        <f t="shared" si="161"/>
        <v>15.654153566500007</v>
      </c>
      <c r="AM324" s="318">
        <f t="shared" si="162"/>
        <v>15.397400402299986</v>
      </c>
      <c r="AN324" s="318">
        <f t="shared" si="163"/>
        <v>14.166449770800035</v>
      </c>
      <c r="AO324" s="318">
        <f t="shared" si="164"/>
        <v>35.87304644029998</v>
      </c>
      <c r="AP324" s="318">
        <f t="shared" si="165"/>
        <v>13.930539968100007</v>
      </c>
      <c r="AQ324" s="318">
        <f t="shared" si="166"/>
        <v>12.7298766929</v>
      </c>
      <c r="AR324" s="318"/>
      <c r="AS324" s="318"/>
    </row>
    <row r="325" spans="2:45" ht="15" customHeight="1" x14ac:dyDescent="0.35">
      <c r="B325" s="130" t="s">
        <v>208</v>
      </c>
      <c r="C325" s="130"/>
      <c r="D325" s="130"/>
      <c r="E325" s="130"/>
      <c r="F325" s="130"/>
      <c r="G325" s="130"/>
      <c r="H325" s="130"/>
      <c r="I325" s="130"/>
      <c r="J325" s="130"/>
      <c r="K325" s="130"/>
      <c r="L325" s="318">
        <v>0</v>
      </c>
      <c r="M325" s="318">
        <v>0</v>
      </c>
      <c r="N325" s="318">
        <v>0</v>
      </c>
      <c r="O325" s="318">
        <v>0</v>
      </c>
      <c r="P325" s="318">
        <v>0</v>
      </c>
      <c r="Q325" s="318">
        <v>0</v>
      </c>
      <c r="R325" s="318">
        <v>0</v>
      </c>
      <c r="S325" s="318">
        <v>0</v>
      </c>
      <c r="T325" s="318">
        <v>0</v>
      </c>
      <c r="U325" s="318">
        <v>0</v>
      </c>
      <c r="V325" s="318">
        <v>0</v>
      </c>
      <c r="W325" s="318">
        <v>0</v>
      </c>
      <c r="X325" s="318">
        <v>1.39</v>
      </c>
      <c r="Y325" s="318">
        <v>2.8676115158000002</v>
      </c>
      <c r="Z325" s="318">
        <f t="shared" si="167"/>
        <v>0.91782120989999993</v>
      </c>
      <c r="AA325" s="318"/>
      <c r="AC325" s="318">
        <v>0.3618917203</v>
      </c>
      <c r="AD325" s="318">
        <v>0.50305711000000009</v>
      </c>
      <c r="AE325" s="318">
        <v>0.74651935980000039</v>
      </c>
      <c r="AF325" s="318">
        <v>0.91782120989999993</v>
      </c>
      <c r="AG325" s="318">
        <v>3.0884689999999996E-2</v>
      </c>
      <c r="AH325" s="318">
        <v>8.282661999999999E-2</v>
      </c>
      <c r="AI325" s="318"/>
      <c r="AJ325" s="318"/>
      <c r="AL325" s="318">
        <f t="shared" si="161"/>
        <v>0.3618917203</v>
      </c>
      <c r="AM325" s="318">
        <f t="shared" si="162"/>
        <v>0.14116538970000009</v>
      </c>
      <c r="AN325" s="318">
        <f t="shared" si="163"/>
        <v>0.24346224980000031</v>
      </c>
      <c r="AO325" s="318">
        <f t="shared" si="164"/>
        <v>0.17130185009999954</v>
      </c>
      <c r="AP325" s="318">
        <f t="shared" si="165"/>
        <v>3.0884689999999996E-2</v>
      </c>
      <c r="AQ325" s="318">
        <f t="shared" si="166"/>
        <v>5.1941929999999997E-2</v>
      </c>
      <c r="AR325" s="318"/>
      <c r="AS325" s="318"/>
    </row>
    <row r="326" spans="2:45" ht="15" customHeight="1" x14ac:dyDescent="0.35">
      <c r="B326" s="6" t="s">
        <v>150</v>
      </c>
      <c r="C326" s="6"/>
      <c r="D326" s="6"/>
      <c r="E326" s="6"/>
      <c r="F326" s="6"/>
      <c r="G326" s="6"/>
      <c r="H326" s="6"/>
      <c r="I326" s="6"/>
      <c r="J326" s="6"/>
      <c r="K326" s="6"/>
      <c r="L326" s="308">
        <v>0</v>
      </c>
      <c r="M326" s="308">
        <v>0</v>
      </c>
      <c r="N326" s="308">
        <v>0</v>
      </c>
      <c r="O326" s="308">
        <v>0</v>
      </c>
      <c r="P326" s="308">
        <v>0</v>
      </c>
      <c r="Q326" s="308">
        <v>0</v>
      </c>
      <c r="R326" s="308">
        <v>0</v>
      </c>
      <c r="S326" s="308">
        <v>0</v>
      </c>
      <c r="T326" s="308">
        <v>0</v>
      </c>
      <c r="U326" s="308">
        <v>0</v>
      </c>
      <c r="V326" s="308">
        <v>0</v>
      </c>
      <c r="W326" s="308">
        <v>0</v>
      </c>
      <c r="X326" s="308">
        <v>13.04</v>
      </c>
      <c r="Y326" s="308">
        <v>11.309426388599947</v>
      </c>
      <c r="Z326" s="308">
        <f t="shared" si="167"/>
        <v>4.2607155999000268</v>
      </c>
      <c r="AA326" s="308"/>
      <c r="AC326" s="308">
        <v>3.6826249779999851</v>
      </c>
      <c r="AD326" s="308">
        <v>10.541429653099971</v>
      </c>
      <c r="AE326" s="308">
        <v>19.925072910299985</v>
      </c>
      <c r="AF326" s="308">
        <v>4.2607155999000268</v>
      </c>
      <c r="AG326" s="308">
        <v>-2.5422188221000188</v>
      </c>
      <c r="AH326" s="308">
        <v>-0.59185329540011111</v>
      </c>
      <c r="AI326" s="308"/>
      <c r="AJ326" s="308"/>
      <c r="AL326" s="308">
        <f t="shared" si="161"/>
        <v>3.6826249779999851</v>
      </c>
      <c r="AM326" s="308">
        <f t="shared" si="162"/>
        <v>6.8588046750999858</v>
      </c>
      <c r="AN326" s="308">
        <f t="shared" si="163"/>
        <v>9.3836432572000135</v>
      </c>
      <c r="AO326" s="308">
        <f t="shared" si="164"/>
        <v>-15.664357310399957</v>
      </c>
      <c r="AP326" s="308">
        <f t="shared" si="165"/>
        <v>-2.5422188221000188</v>
      </c>
      <c r="AQ326" s="308">
        <f t="shared" si="166"/>
        <v>1.9503655266999078</v>
      </c>
      <c r="AR326" s="308"/>
      <c r="AS326" s="308"/>
    </row>
    <row r="329" spans="2:45" ht="15" customHeight="1" x14ac:dyDescent="0.35">
      <c r="B329" s="167" t="s">
        <v>113</v>
      </c>
      <c r="C329" s="167"/>
      <c r="D329" s="167"/>
      <c r="E329" s="167"/>
      <c r="F329" s="167"/>
      <c r="G329" s="167"/>
      <c r="H329" s="167"/>
      <c r="I329" s="167"/>
      <c r="J329" s="167"/>
      <c r="K329" s="167"/>
      <c r="L329" s="235">
        <v>2010</v>
      </c>
      <c r="M329" s="235">
        <v>2011</v>
      </c>
      <c r="N329" s="235">
        <v>2012</v>
      </c>
      <c r="O329" s="235">
        <v>2013</v>
      </c>
      <c r="P329" s="235">
        <v>2014</v>
      </c>
      <c r="Q329" s="235">
        <v>2015</v>
      </c>
      <c r="R329" s="235">
        <v>2016</v>
      </c>
      <c r="S329" s="235">
        <v>2017</v>
      </c>
      <c r="T329" s="235">
        <v>2018</v>
      </c>
      <c r="U329" s="235">
        <v>2019</v>
      </c>
      <c r="V329" s="235">
        <v>2020</v>
      </c>
      <c r="W329" s="235">
        <v>2021</v>
      </c>
      <c r="X329" s="235">
        <v>2022</v>
      </c>
      <c r="Y329" s="235">
        <v>2023</v>
      </c>
      <c r="Z329" s="236">
        <v>2024</v>
      </c>
      <c r="AA329" s="237">
        <v>2025</v>
      </c>
      <c r="AC329" s="238" t="s">
        <v>3</v>
      </c>
      <c r="AD329" s="238" t="s">
        <v>4</v>
      </c>
      <c r="AE329" s="238" t="s">
        <v>5</v>
      </c>
      <c r="AF329" s="238">
        <v>2024</v>
      </c>
      <c r="AG329" s="239" t="s">
        <v>282</v>
      </c>
      <c r="AH329" s="239" t="s">
        <v>283</v>
      </c>
      <c r="AI329" s="239" t="s">
        <v>284</v>
      </c>
      <c r="AJ329" s="239">
        <v>2025</v>
      </c>
      <c r="AL329" s="238" t="s">
        <v>3</v>
      </c>
      <c r="AM329" s="238" t="s">
        <v>17</v>
      </c>
      <c r="AN329" s="238" t="s">
        <v>18</v>
      </c>
      <c r="AO329" s="238" t="s">
        <v>19</v>
      </c>
      <c r="AP329" s="239" t="s">
        <v>282</v>
      </c>
      <c r="AQ329" s="239" t="s">
        <v>285</v>
      </c>
      <c r="AR329" s="239" t="s">
        <v>286</v>
      </c>
      <c r="AS329" s="239" t="s">
        <v>287</v>
      </c>
    </row>
    <row r="330" spans="2:45" ht="15" customHeight="1" x14ac:dyDescent="0.35">
      <c r="B330" s="6" t="s">
        <v>209</v>
      </c>
      <c r="C330" s="6"/>
      <c r="D330" s="6"/>
      <c r="E330" s="6"/>
      <c r="F330" s="6"/>
      <c r="G330" s="6"/>
      <c r="H330" s="6"/>
      <c r="I330" s="6"/>
      <c r="J330" s="6"/>
      <c r="K330" s="6"/>
      <c r="L330" s="308">
        <v>0</v>
      </c>
      <c r="M330" s="308">
        <v>0</v>
      </c>
      <c r="N330" s="308">
        <v>0</v>
      </c>
      <c r="O330" s="308">
        <v>0</v>
      </c>
      <c r="P330" s="308">
        <v>0</v>
      </c>
      <c r="Q330" s="308">
        <v>0</v>
      </c>
      <c r="R330" s="308">
        <v>0</v>
      </c>
      <c r="S330" s="308">
        <v>0</v>
      </c>
      <c r="T330" s="308">
        <v>0</v>
      </c>
      <c r="U330" s="308">
        <v>0</v>
      </c>
      <c r="V330" s="308">
        <v>0</v>
      </c>
      <c r="W330" s="308">
        <v>28</v>
      </c>
      <c r="X330" s="308">
        <v>711.33</v>
      </c>
      <c r="Y330" s="308" vm="508">
        <v>889.6199934900003</v>
      </c>
      <c r="Z330" s="308" vm="408">
        <f>+AF330</f>
        <v>1021.7970000000003</v>
      </c>
      <c r="AA330" s="308"/>
      <c r="AC330" s="308" vm="131">
        <v>917.4453000000002</v>
      </c>
      <c r="AD330" s="342" vm="188">
        <v>939.00000000000091</v>
      </c>
      <c r="AE330" s="308" vm="404">
        <v>955.31370000000027</v>
      </c>
      <c r="AF330" s="308" vm="408">
        <v>1021.7970000000003</v>
      </c>
      <c r="AG330" s="308" vm="595">
        <v>1040.2483</v>
      </c>
      <c r="AH330" s="342" vm="633">
        <v>1057.8344000000011</v>
      </c>
      <c r="AI330" s="308"/>
      <c r="AJ330" s="308"/>
      <c r="AL330" s="308"/>
      <c r="AM330" s="308"/>
      <c r="AN330" s="308"/>
      <c r="AO330" s="308"/>
      <c r="AP330" s="308"/>
      <c r="AQ330" s="308"/>
      <c r="AR330" s="308"/>
      <c r="AS330" s="308"/>
    </row>
    <row r="331" spans="2:45" ht="15" customHeight="1" x14ac:dyDescent="0.35">
      <c r="B331" s="9" t="s">
        <v>180</v>
      </c>
      <c r="C331" s="6"/>
      <c r="D331" s="6"/>
      <c r="E331" s="6"/>
      <c r="F331" s="6"/>
      <c r="G331" s="6"/>
      <c r="H331" s="6"/>
      <c r="I331" s="6"/>
      <c r="J331" s="6"/>
      <c r="K331" s="6"/>
      <c r="L331" s="318">
        <v>0</v>
      </c>
      <c r="M331" s="318">
        <v>0</v>
      </c>
      <c r="N331" s="318">
        <v>0</v>
      </c>
      <c r="O331" s="318">
        <v>0</v>
      </c>
      <c r="P331" s="318">
        <v>0</v>
      </c>
      <c r="Q331" s="318">
        <v>0</v>
      </c>
      <c r="R331" s="318">
        <v>0</v>
      </c>
      <c r="S331" s="318">
        <v>0</v>
      </c>
      <c r="T331" s="318">
        <v>0</v>
      </c>
      <c r="U331" s="318">
        <v>0</v>
      </c>
      <c r="V331" s="318">
        <v>0</v>
      </c>
      <c r="W331" s="318">
        <v>28</v>
      </c>
      <c r="X331" s="318">
        <v>404.63</v>
      </c>
      <c r="Y331" s="318" vm="88">
        <v>402.47022004000002</v>
      </c>
      <c r="Z331" s="318" vm="611">
        <f>+AF331</f>
        <v>402.47019999999998</v>
      </c>
      <c r="AA331" s="318"/>
      <c r="AC331" s="318" vm="159">
        <v>402.47020000000003</v>
      </c>
      <c r="AD331" s="315" vm="236">
        <v>402.47020000000003</v>
      </c>
      <c r="AE331" s="309" vm="402">
        <v>402.47020000000003</v>
      </c>
      <c r="AF331" s="309" vm="611">
        <v>402.47019999999998</v>
      </c>
      <c r="AG331" s="309" vm="593">
        <v>402.47020000000003</v>
      </c>
      <c r="AH331" s="315" vm="636">
        <v>402.47019999999998</v>
      </c>
      <c r="AI331" s="309"/>
      <c r="AJ331" s="309"/>
      <c r="AL331" s="308"/>
      <c r="AM331" s="308"/>
      <c r="AN331" s="308"/>
      <c r="AO331" s="308"/>
      <c r="AP331" s="308"/>
      <c r="AQ331" s="308"/>
      <c r="AR331" s="308"/>
      <c r="AS331" s="308"/>
    </row>
    <row r="332" spans="2:45" ht="15" customHeight="1" x14ac:dyDescent="0.35">
      <c r="B332" s="9" t="s">
        <v>181</v>
      </c>
      <c r="C332" s="6"/>
      <c r="D332" s="6"/>
      <c r="E332" s="6"/>
      <c r="F332" s="6"/>
      <c r="G332" s="6"/>
      <c r="H332" s="6"/>
      <c r="I332" s="6"/>
      <c r="J332" s="6"/>
      <c r="K332" s="6"/>
      <c r="L332" s="318">
        <v>0</v>
      </c>
      <c r="M332" s="318">
        <v>0</v>
      </c>
      <c r="N332" s="318">
        <v>0</v>
      </c>
      <c r="O332" s="318">
        <v>0</v>
      </c>
      <c r="P332" s="318">
        <v>0</v>
      </c>
      <c r="Q332" s="318">
        <v>0</v>
      </c>
      <c r="R332" s="318">
        <v>0</v>
      </c>
      <c r="S332" s="318">
        <v>0</v>
      </c>
      <c r="T332" s="318">
        <v>0</v>
      </c>
      <c r="U332" s="318">
        <v>0</v>
      </c>
      <c r="V332" s="318">
        <v>0</v>
      </c>
      <c r="W332" s="318">
        <v>0</v>
      </c>
      <c r="X332" s="318">
        <v>229.6</v>
      </c>
      <c r="Y332" s="318" vm="507">
        <v>314.95489431999977</v>
      </c>
      <c r="Z332" s="318" vm="424">
        <f>+AF332</f>
        <v>362.66540000000003</v>
      </c>
      <c r="AA332" s="318"/>
      <c r="AC332" s="318" vm="158">
        <v>325.03509999999983</v>
      </c>
      <c r="AD332" s="315" vm="262">
        <v>339.80309999999974</v>
      </c>
      <c r="AE332" s="309" vm="403">
        <v>342.87269999999995</v>
      </c>
      <c r="AF332" s="309" vm="424">
        <v>362.66540000000003</v>
      </c>
      <c r="AG332" s="309" vm="594">
        <v>376.33489999999972</v>
      </c>
      <c r="AH332" s="315" vm="635">
        <v>389.06880000000018</v>
      </c>
      <c r="AI332" s="309"/>
      <c r="AJ332" s="309"/>
      <c r="AL332" s="308"/>
      <c r="AM332" s="308"/>
      <c r="AN332" s="308"/>
      <c r="AO332" s="308"/>
      <c r="AP332" s="308"/>
      <c r="AQ332" s="308"/>
      <c r="AR332" s="308"/>
      <c r="AS332" s="308"/>
    </row>
    <row r="333" spans="2:45" ht="15" customHeight="1" x14ac:dyDescent="0.35">
      <c r="B333" s="9" t="s">
        <v>182</v>
      </c>
      <c r="C333" s="6"/>
      <c r="D333" s="6"/>
      <c r="E333" s="6"/>
      <c r="F333" s="6"/>
      <c r="G333" s="6"/>
      <c r="H333" s="6"/>
      <c r="I333" s="6"/>
      <c r="J333" s="6"/>
      <c r="K333" s="6"/>
      <c r="L333" s="318">
        <v>0</v>
      </c>
      <c r="M333" s="318">
        <v>0</v>
      </c>
      <c r="N333" s="318">
        <v>0</v>
      </c>
      <c r="O333" s="318">
        <v>0</v>
      </c>
      <c r="P333" s="318">
        <v>0</v>
      </c>
      <c r="Q333" s="318">
        <v>0</v>
      </c>
      <c r="R333" s="318">
        <v>0</v>
      </c>
      <c r="S333" s="318">
        <v>0</v>
      </c>
      <c r="T333" s="318">
        <v>0</v>
      </c>
      <c r="U333" s="318">
        <v>0</v>
      </c>
      <c r="V333" s="318">
        <v>0</v>
      </c>
      <c r="W333" s="318">
        <v>0</v>
      </c>
      <c r="X333" s="318">
        <v>77.099999999999994</v>
      </c>
      <c r="Y333" s="318">
        <v>172.19487912999998</v>
      </c>
      <c r="Z333" s="318">
        <f>+AF333</f>
        <v>256.66140000000007</v>
      </c>
      <c r="AA333" s="318"/>
      <c r="AC333" s="318">
        <v>189.93999999999994</v>
      </c>
      <c r="AD333" s="318">
        <v>196.72670000000005</v>
      </c>
      <c r="AE333" s="318">
        <v>209.97079999999997</v>
      </c>
      <c r="AF333" s="318">
        <v>256.66140000000007</v>
      </c>
      <c r="AG333" s="318">
        <v>261.44319999999999</v>
      </c>
      <c r="AH333" s="318">
        <v>266.29539999999992</v>
      </c>
      <c r="AI333" s="318"/>
      <c r="AJ333" s="318"/>
      <c r="AL333" s="308"/>
      <c r="AM333" s="308"/>
      <c r="AN333" s="308"/>
      <c r="AO333" s="308"/>
      <c r="AP333" s="308"/>
      <c r="AQ333" s="308"/>
      <c r="AR333" s="308"/>
      <c r="AS333" s="308"/>
    </row>
    <row r="334" spans="2:45" ht="15" customHeight="1" x14ac:dyDescent="0.35">
      <c r="B334" s="20"/>
      <c r="C334" s="20"/>
      <c r="D334" s="20"/>
      <c r="E334" s="20"/>
      <c r="F334" s="20"/>
      <c r="G334" s="20"/>
      <c r="H334" s="20"/>
      <c r="I334" s="20"/>
      <c r="J334" s="20"/>
      <c r="K334" s="20"/>
      <c r="Q334" s="322"/>
      <c r="R334" s="322"/>
      <c r="S334" s="322"/>
      <c r="T334" s="322"/>
      <c r="U334" s="322"/>
    </row>
    <row r="335" spans="2:45" ht="15" customHeight="1" x14ac:dyDescent="0.35">
      <c r="B335" s="39" t="s">
        <v>89</v>
      </c>
      <c r="C335" s="39"/>
      <c r="D335" s="39"/>
      <c r="E335" s="39"/>
      <c r="F335" s="39"/>
      <c r="G335" s="39"/>
      <c r="H335" s="39"/>
      <c r="I335" s="39"/>
      <c r="J335" s="39"/>
      <c r="K335" s="39"/>
      <c r="L335" s="308">
        <v>0</v>
      </c>
      <c r="M335" s="308">
        <v>0</v>
      </c>
      <c r="N335" s="308">
        <v>0</v>
      </c>
      <c r="O335" s="308">
        <v>0</v>
      </c>
      <c r="P335" s="308">
        <v>0</v>
      </c>
      <c r="Q335" s="308">
        <v>0</v>
      </c>
      <c r="R335" s="308">
        <v>0</v>
      </c>
      <c r="S335" s="308">
        <v>0</v>
      </c>
      <c r="T335" s="308">
        <v>0</v>
      </c>
      <c r="U335" s="308">
        <v>0</v>
      </c>
      <c r="V335" s="308">
        <v>0</v>
      </c>
      <c r="W335" s="328">
        <v>0.2</v>
      </c>
      <c r="X335" s="328">
        <v>0.16</v>
      </c>
      <c r="Y335" s="328" vm="85">
        <v>0.17306424964174708</v>
      </c>
      <c r="Z335" s="328" vm="430">
        <f>+AF335</f>
        <v>0.168966314447727</v>
      </c>
      <c r="AA335" s="328"/>
      <c r="AC335" s="328" vm="176">
        <v>0.17166030772190577</v>
      </c>
      <c r="AD335" s="328" vm="214">
        <v>0.17881674529507466</v>
      </c>
      <c r="AE335" s="328" vm="346">
        <v>0.17657597398366384</v>
      </c>
      <c r="AF335" s="328" vm="430">
        <v>0.168966314447727</v>
      </c>
      <c r="AG335" s="328">
        <v>0.15918639853317473</v>
      </c>
      <c r="AH335" s="328">
        <v>0.16894590174361729</v>
      </c>
      <c r="AI335" s="328"/>
      <c r="AJ335" s="328"/>
      <c r="AL335" s="328"/>
      <c r="AM335" s="328"/>
      <c r="AN335" s="328"/>
      <c r="AO335" s="328"/>
      <c r="AP335" s="328"/>
      <c r="AQ335" s="328"/>
      <c r="AR335" s="328"/>
      <c r="AS335" s="328"/>
    </row>
    <row r="336" spans="2:45" ht="15" customHeight="1" x14ac:dyDescent="0.35">
      <c r="B336" s="130"/>
      <c r="C336" s="130"/>
      <c r="D336" s="130"/>
      <c r="E336" s="130"/>
      <c r="F336" s="130"/>
      <c r="G336" s="130"/>
      <c r="H336" s="130"/>
      <c r="I336" s="130"/>
      <c r="J336" s="130"/>
      <c r="K336" s="130"/>
      <c r="Q336" s="322"/>
      <c r="R336" s="322"/>
      <c r="S336" s="322"/>
      <c r="T336" s="322"/>
      <c r="U336" s="322"/>
    </row>
    <row r="337" spans="1:45" ht="15" customHeight="1" x14ac:dyDescent="0.35">
      <c r="B337" s="39" t="s">
        <v>190</v>
      </c>
      <c r="C337" s="39"/>
      <c r="D337" s="39"/>
      <c r="E337" s="39"/>
      <c r="F337" s="39"/>
      <c r="G337" s="39"/>
      <c r="H337" s="39"/>
      <c r="I337" s="39"/>
      <c r="J337" s="39"/>
      <c r="K337" s="39"/>
      <c r="L337" s="308">
        <v>0</v>
      </c>
      <c r="M337" s="308">
        <v>0</v>
      </c>
      <c r="N337" s="308">
        <v>0</v>
      </c>
      <c r="O337" s="308">
        <v>0</v>
      </c>
      <c r="P337" s="308">
        <v>0</v>
      </c>
      <c r="Q337" s="308">
        <v>0</v>
      </c>
      <c r="R337" s="308">
        <v>0</v>
      </c>
      <c r="S337" s="308">
        <v>0</v>
      </c>
      <c r="T337" s="308">
        <v>0</v>
      </c>
      <c r="U337" s="308">
        <v>0</v>
      </c>
      <c r="V337" s="308">
        <v>0</v>
      </c>
      <c r="W337" s="308">
        <v>22.8</v>
      </c>
      <c r="X337" s="308">
        <v>635.51</v>
      </c>
      <c r="Y337" s="308">
        <v>1184.4572848587898</v>
      </c>
      <c r="Z337" s="308">
        <f>+AF337</f>
        <v>1396.1159899999996</v>
      </c>
      <c r="AA337" s="308"/>
      <c r="AC337" s="308">
        <v>335.80901</v>
      </c>
      <c r="AD337" s="308">
        <v>709.57625999999982</v>
      </c>
      <c r="AE337" s="308">
        <v>1085.3521700000001</v>
      </c>
      <c r="AF337" s="308">
        <v>1396.1159899999996</v>
      </c>
      <c r="AG337" s="308">
        <v>344.00738999999999</v>
      </c>
      <c r="AH337" s="308">
        <v>754.3171100000003</v>
      </c>
      <c r="AI337" s="308"/>
      <c r="AJ337" s="308"/>
      <c r="AL337" s="308">
        <f>AC337</f>
        <v>335.80901</v>
      </c>
      <c r="AM337" s="308">
        <f>AD337-AC337</f>
        <v>373.76724999999982</v>
      </c>
      <c r="AN337" s="308">
        <f>AE337-AD337</f>
        <v>375.77591000000029</v>
      </c>
      <c r="AO337" s="308">
        <f>AF337-AE337</f>
        <v>310.76381999999944</v>
      </c>
      <c r="AP337" s="308">
        <f>AG337</f>
        <v>344.00738999999999</v>
      </c>
      <c r="AQ337" s="308">
        <f>AH337-AG337</f>
        <v>410.30972000000031</v>
      </c>
      <c r="AR337" s="308"/>
      <c r="AS337" s="308"/>
    </row>
    <row r="338" spans="1:45" ht="15" customHeight="1" x14ac:dyDescent="0.35">
      <c r="B338" s="130"/>
      <c r="C338" s="130"/>
      <c r="D338" s="130"/>
      <c r="E338" s="130"/>
      <c r="F338" s="130"/>
      <c r="G338" s="130"/>
      <c r="H338" s="130"/>
      <c r="I338" s="130"/>
      <c r="J338" s="130"/>
      <c r="K338" s="130"/>
      <c r="M338" s="308"/>
      <c r="N338" s="308"/>
      <c r="O338" s="308"/>
      <c r="P338" s="308"/>
      <c r="Q338" s="308"/>
      <c r="R338" s="308"/>
      <c r="S338" s="308"/>
      <c r="T338" s="308"/>
      <c r="U338" s="308"/>
      <c r="V338" s="308"/>
      <c r="W338" s="308"/>
      <c r="X338" s="308"/>
      <c r="Y338" s="308"/>
      <c r="Z338" s="308"/>
      <c r="AA338" s="308"/>
      <c r="AC338" s="308"/>
      <c r="AD338" s="308"/>
      <c r="AE338" s="308"/>
      <c r="AF338" s="308"/>
      <c r="AG338" s="308"/>
      <c r="AH338" s="308"/>
      <c r="AI338" s="308"/>
      <c r="AJ338" s="308"/>
      <c r="AL338" s="308"/>
      <c r="AM338" s="308"/>
      <c r="AN338" s="308"/>
      <c r="AO338" s="308"/>
      <c r="AP338" s="308"/>
      <c r="AQ338" s="308"/>
      <c r="AR338" s="308"/>
      <c r="AS338" s="308"/>
    </row>
    <row r="339" spans="1:45" ht="15" customHeight="1" x14ac:dyDescent="0.35">
      <c r="B339" s="39" t="s">
        <v>217</v>
      </c>
      <c r="C339" s="39"/>
      <c r="D339" s="39"/>
      <c r="E339" s="39"/>
      <c r="F339" s="39"/>
      <c r="G339" s="39"/>
      <c r="H339" s="39"/>
      <c r="I339" s="39"/>
      <c r="J339" s="39"/>
      <c r="K339" s="39"/>
      <c r="L339" s="308">
        <v>0</v>
      </c>
      <c r="M339" s="308">
        <v>0</v>
      </c>
      <c r="N339" s="308">
        <v>0</v>
      </c>
      <c r="O339" s="308">
        <v>0</v>
      </c>
      <c r="P339" s="308">
        <v>0</v>
      </c>
      <c r="Q339" s="308">
        <v>0</v>
      </c>
      <c r="R339" s="308">
        <v>0</v>
      </c>
      <c r="S339" s="308">
        <v>0</v>
      </c>
      <c r="T339" s="308">
        <v>0</v>
      </c>
      <c r="U339" s="308">
        <v>0</v>
      </c>
      <c r="V339" s="308">
        <v>0</v>
      </c>
      <c r="W339" s="308">
        <v>54.63</v>
      </c>
      <c r="X339" s="308">
        <v>104.21</v>
      </c>
      <c r="Y339" s="308" vm="94">
        <v>98.736964852594824</v>
      </c>
      <c r="Z339" s="308" vm="433">
        <f>+AF339</f>
        <v>92.834415858645841</v>
      </c>
      <c r="AA339" s="308"/>
      <c r="AC339" s="308" vm="129">
        <v>91.751023263193574</v>
      </c>
      <c r="AD339" s="342" vm="213">
        <v>98.397459601593738</v>
      </c>
      <c r="AE339" s="308" vm="348">
        <v>90.767237192329901</v>
      </c>
      <c r="AF339" s="308" vm="433">
        <v>92.834415858645841</v>
      </c>
      <c r="AG339" s="308" vm="541">
        <v>89.964906062637283</v>
      </c>
      <c r="AH339" s="342" vm="637">
        <v>84.584984991973784</v>
      </c>
      <c r="AI339" s="308"/>
      <c r="AJ339" s="308"/>
      <c r="AL339" s="308"/>
      <c r="AM339" s="308"/>
      <c r="AN339" s="308"/>
      <c r="AO339" s="308"/>
      <c r="AP339" s="308"/>
      <c r="AQ339" s="308"/>
      <c r="AR339" s="308"/>
      <c r="AS339" s="308"/>
    </row>
    <row r="344" spans="1:45" s="498" customFormat="1" ht="15" customHeight="1" x14ac:dyDescent="0.35">
      <c r="A344"/>
      <c r="B344" s="502"/>
      <c r="C344" s="502"/>
      <c r="D344" s="502"/>
      <c r="E344" s="502"/>
      <c r="F344" s="502"/>
      <c r="G344" s="502"/>
      <c r="H344" s="502"/>
      <c r="I344" s="502"/>
      <c r="J344" s="502"/>
      <c r="K344" s="502"/>
      <c r="L344" s="504"/>
      <c r="M344" s="504"/>
      <c r="N344" s="504"/>
      <c r="O344" s="504"/>
      <c r="P344" s="504"/>
      <c r="Q344" s="504"/>
      <c r="R344" s="504"/>
      <c r="S344" s="504"/>
      <c r="T344" s="504"/>
      <c r="U344" s="504"/>
      <c r="V344" s="504"/>
      <c r="W344" s="504"/>
      <c r="X344" s="504"/>
      <c r="Y344" s="504"/>
      <c r="Z344" s="504"/>
      <c r="AA344" s="504"/>
      <c r="AB344" s="504"/>
      <c r="AC344" s="504"/>
      <c r="AD344" s="504"/>
      <c r="AE344" s="504"/>
      <c r="AF344" s="504"/>
      <c r="AK344" s="504"/>
      <c r="AL344" s="504"/>
      <c r="AM344" s="504"/>
      <c r="AN344" s="504"/>
      <c r="AO344" s="504"/>
      <c r="AP344" s="504"/>
      <c r="AQ344" s="504"/>
      <c r="AR344" s="504"/>
      <c r="AS344" s="504"/>
    </row>
    <row r="345" spans="1:45" s="498" customFormat="1" ht="15" customHeight="1" x14ac:dyDescent="0.35">
      <c r="A345"/>
      <c r="B345" s="502"/>
      <c r="C345" s="502"/>
      <c r="D345" s="502"/>
      <c r="E345" s="502"/>
      <c r="F345" s="502"/>
      <c r="G345" s="502"/>
      <c r="H345" s="502"/>
      <c r="I345" s="502"/>
      <c r="J345" s="502"/>
      <c r="K345" s="502"/>
      <c r="L345" s="509"/>
      <c r="M345" s="509"/>
      <c r="N345" s="509"/>
      <c r="O345" s="509"/>
      <c r="P345" s="509"/>
      <c r="Q345" s="509"/>
      <c r="R345" s="509"/>
      <c r="S345" s="509"/>
      <c r="T345" s="509"/>
      <c r="U345" s="509"/>
      <c r="V345" s="509"/>
      <c r="W345" s="509"/>
      <c r="X345" s="510"/>
      <c r="Y345" s="509"/>
      <c r="Z345" s="509"/>
      <c r="AA345" s="509"/>
      <c r="AB345" s="504"/>
      <c r="AC345" s="510"/>
      <c r="AD345" s="510"/>
      <c r="AE345" s="510"/>
      <c r="AF345" s="510"/>
      <c r="AG345" s="510"/>
      <c r="AH345" s="510"/>
      <c r="AI345" s="510"/>
      <c r="AJ345" s="510"/>
      <c r="AK345" s="504"/>
      <c r="AL345" s="510"/>
      <c r="AM345" s="510"/>
      <c r="AN345" s="510"/>
      <c r="AO345" s="510"/>
      <c r="AP345" s="510"/>
      <c r="AQ345" s="510"/>
      <c r="AR345" s="510"/>
      <c r="AS345" s="510"/>
    </row>
    <row r="346" spans="1:45" s="498" customFormat="1" ht="15" customHeight="1" x14ac:dyDescent="0.35">
      <c r="A346"/>
      <c r="B346" s="502"/>
      <c r="C346" s="502"/>
      <c r="D346" s="502"/>
      <c r="E346" s="502"/>
      <c r="F346" s="502"/>
      <c r="G346" s="502"/>
      <c r="H346" s="502"/>
      <c r="I346" s="502"/>
      <c r="J346" s="502"/>
      <c r="K346" s="502"/>
      <c r="L346" s="509"/>
      <c r="M346" s="509"/>
      <c r="N346" s="509"/>
      <c r="O346" s="509"/>
      <c r="P346" s="509"/>
      <c r="Q346" s="509"/>
      <c r="R346" s="509"/>
      <c r="S346" s="509"/>
      <c r="T346" s="509"/>
      <c r="U346" s="509"/>
      <c r="V346" s="509"/>
      <c r="W346" s="509"/>
      <c r="X346" s="510"/>
      <c r="Y346" s="509"/>
      <c r="Z346" s="509"/>
      <c r="AA346" s="509"/>
      <c r="AB346" s="504"/>
      <c r="AC346" s="510"/>
      <c r="AD346" s="510"/>
      <c r="AE346" s="510"/>
      <c r="AF346" s="510"/>
      <c r="AG346" s="510"/>
      <c r="AH346" s="510"/>
      <c r="AI346" s="510"/>
      <c r="AJ346" s="510"/>
      <c r="AK346" s="504"/>
      <c r="AL346" s="510"/>
      <c r="AM346" s="510"/>
      <c r="AN346" s="510"/>
      <c r="AO346" s="510"/>
      <c r="AP346" s="510"/>
      <c r="AQ346" s="510"/>
      <c r="AR346" s="510"/>
      <c r="AS346" s="510"/>
    </row>
    <row r="347" spans="1:45" s="498" customFormat="1" ht="15" customHeight="1" x14ac:dyDescent="0.35">
      <c r="A347"/>
      <c r="B347" s="502"/>
      <c r="C347" s="502"/>
      <c r="D347" s="502"/>
      <c r="E347" s="502"/>
      <c r="F347" s="502"/>
      <c r="G347" s="502"/>
      <c r="H347" s="502"/>
      <c r="I347" s="502"/>
      <c r="J347" s="502"/>
      <c r="K347" s="502"/>
      <c r="L347" s="509"/>
      <c r="M347" s="509"/>
      <c r="N347" s="509"/>
      <c r="O347" s="509"/>
      <c r="P347" s="509"/>
      <c r="Q347" s="509"/>
      <c r="R347" s="509"/>
      <c r="S347" s="509"/>
      <c r="T347" s="509"/>
      <c r="U347" s="509"/>
      <c r="V347" s="509"/>
      <c r="W347" s="509"/>
      <c r="X347" s="510"/>
      <c r="Y347" s="509"/>
      <c r="Z347" s="509"/>
      <c r="AA347" s="509"/>
      <c r="AB347" s="504"/>
      <c r="AC347" s="510"/>
      <c r="AD347" s="510"/>
      <c r="AE347" s="510"/>
      <c r="AF347" s="510"/>
      <c r="AG347" s="510"/>
      <c r="AH347" s="510"/>
      <c r="AI347" s="510"/>
      <c r="AJ347" s="510"/>
      <c r="AK347" s="504"/>
      <c r="AL347" s="510"/>
      <c r="AM347" s="510"/>
      <c r="AN347" s="510"/>
      <c r="AO347" s="510"/>
      <c r="AP347" s="510"/>
      <c r="AQ347" s="510"/>
      <c r="AR347" s="510"/>
      <c r="AS347" s="510"/>
    </row>
    <row r="348" spans="1:45" s="498" customFormat="1" ht="15" customHeight="1" x14ac:dyDescent="0.35">
      <c r="A348"/>
      <c r="B348" s="502"/>
      <c r="C348" s="502"/>
      <c r="D348" s="502"/>
      <c r="E348" s="502"/>
      <c r="F348" s="502"/>
      <c r="G348" s="502"/>
      <c r="H348" s="502"/>
      <c r="I348" s="502"/>
      <c r="J348" s="502"/>
      <c r="K348" s="502"/>
      <c r="L348" s="509"/>
      <c r="M348" s="509"/>
      <c r="N348" s="509"/>
      <c r="O348" s="509"/>
      <c r="P348" s="509"/>
      <c r="Q348" s="509"/>
      <c r="R348" s="509"/>
      <c r="S348" s="509"/>
      <c r="T348" s="509"/>
      <c r="U348" s="509"/>
      <c r="V348" s="509"/>
      <c r="W348" s="509"/>
      <c r="X348" s="510"/>
      <c r="Y348" s="509"/>
      <c r="Z348" s="509"/>
      <c r="AA348" s="509"/>
      <c r="AB348" s="504"/>
      <c r="AC348" s="510"/>
      <c r="AD348" s="510"/>
      <c r="AE348" s="510"/>
      <c r="AF348" s="510"/>
      <c r="AG348" s="510"/>
      <c r="AH348" s="510"/>
      <c r="AI348" s="510"/>
      <c r="AJ348" s="510"/>
      <c r="AK348" s="504"/>
      <c r="AL348" s="510"/>
      <c r="AM348" s="510"/>
      <c r="AN348" s="510"/>
      <c r="AO348" s="510"/>
      <c r="AP348" s="510"/>
      <c r="AQ348" s="510"/>
      <c r="AR348" s="510"/>
      <c r="AS348" s="510"/>
    </row>
    <row r="349" spans="1:45" s="498" customFormat="1" ht="15" customHeight="1" x14ac:dyDescent="0.35">
      <c r="A349"/>
      <c r="B349" s="502"/>
      <c r="C349" s="502"/>
      <c r="D349" s="502"/>
      <c r="E349" s="502"/>
      <c r="F349" s="502"/>
      <c r="G349" s="502"/>
      <c r="H349" s="502"/>
      <c r="I349" s="502"/>
      <c r="J349" s="502"/>
      <c r="K349" s="502"/>
      <c r="L349" s="510"/>
      <c r="M349" s="510"/>
      <c r="N349" s="510"/>
      <c r="O349" s="510"/>
      <c r="P349" s="510"/>
      <c r="Q349" s="510"/>
      <c r="R349" s="510"/>
      <c r="S349" s="510"/>
      <c r="T349" s="510"/>
      <c r="U349" s="510"/>
      <c r="V349" s="510"/>
      <c r="W349" s="510"/>
      <c r="X349" s="510"/>
      <c r="Y349" s="510"/>
      <c r="Z349" s="510"/>
      <c r="AA349" s="510"/>
      <c r="AB349" s="510"/>
      <c r="AC349" s="510"/>
      <c r="AD349" s="510"/>
      <c r="AE349" s="510"/>
      <c r="AF349" s="510"/>
      <c r="AG349" s="510"/>
      <c r="AH349" s="510"/>
      <c r="AI349" s="510"/>
      <c r="AJ349" s="510"/>
      <c r="AK349" s="504"/>
      <c r="AL349" s="510"/>
      <c r="AM349" s="510"/>
      <c r="AN349" s="510"/>
      <c r="AO349" s="510"/>
      <c r="AP349" s="510"/>
      <c r="AQ349" s="510"/>
      <c r="AR349" s="510"/>
      <c r="AS349" s="510"/>
    </row>
    <row r="350" spans="1:45" s="498" customFormat="1" ht="15" customHeight="1" x14ac:dyDescent="0.35">
      <c r="A350"/>
      <c r="B350" s="502"/>
      <c r="C350" s="502"/>
      <c r="D350" s="502"/>
      <c r="E350" s="502"/>
      <c r="F350" s="502"/>
      <c r="G350" s="502"/>
      <c r="H350" s="502"/>
      <c r="I350" s="502"/>
      <c r="J350" s="502"/>
      <c r="K350" s="502"/>
      <c r="L350" s="509"/>
      <c r="M350" s="509"/>
      <c r="N350" s="509"/>
      <c r="O350" s="509"/>
      <c r="P350" s="509"/>
      <c r="Q350" s="509"/>
      <c r="R350" s="509"/>
      <c r="S350" s="509"/>
      <c r="T350" s="509"/>
      <c r="U350" s="509"/>
      <c r="V350" s="509"/>
      <c r="W350" s="509"/>
      <c r="X350" s="510"/>
      <c r="Y350" s="509"/>
      <c r="Z350" s="509"/>
      <c r="AA350" s="509"/>
      <c r="AB350" s="504"/>
      <c r="AC350" s="510"/>
      <c r="AD350" s="510"/>
      <c r="AE350" s="510"/>
      <c r="AF350" s="510"/>
      <c r="AG350" s="510"/>
      <c r="AH350" s="510"/>
      <c r="AI350" s="510"/>
      <c r="AJ350" s="510"/>
      <c r="AK350" s="504"/>
      <c r="AL350" s="510"/>
      <c r="AM350" s="510"/>
      <c r="AN350" s="510"/>
      <c r="AO350" s="510"/>
      <c r="AP350" s="510"/>
      <c r="AQ350" s="510"/>
      <c r="AR350" s="510"/>
      <c r="AS350" s="510"/>
    </row>
    <row r="351" spans="1:45" s="498" customFormat="1" ht="15" customHeight="1" x14ac:dyDescent="0.35">
      <c r="A351"/>
      <c r="B351" s="502"/>
      <c r="C351" s="502"/>
      <c r="D351" s="502"/>
      <c r="E351" s="502"/>
      <c r="F351" s="502"/>
      <c r="G351" s="502"/>
      <c r="H351" s="502"/>
      <c r="I351" s="502"/>
      <c r="J351" s="502"/>
      <c r="K351" s="502"/>
      <c r="L351" s="509"/>
      <c r="M351" s="509"/>
      <c r="N351" s="509"/>
      <c r="O351" s="509"/>
      <c r="P351" s="509"/>
      <c r="Q351" s="509"/>
      <c r="R351" s="509"/>
      <c r="S351" s="509"/>
      <c r="T351" s="509"/>
      <c r="U351" s="509"/>
      <c r="V351" s="509"/>
      <c r="W351" s="509"/>
      <c r="X351" s="510"/>
      <c r="Y351" s="509"/>
      <c r="Z351" s="509"/>
      <c r="AA351" s="509"/>
      <c r="AB351" s="504"/>
      <c r="AC351" s="510"/>
      <c r="AD351" s="510"/>
      <c r="AE351" s="510"/>
      <c r="AF351" s="510"/>
      <c r="AG351" s="510"/>
      <c r="AH351" s="510"/>
      <c r="AI351" s="510"/>
      <c r="AJ351" s="510"/>
      <c r="AK351" s="504"/>
      <c r="AL351" s="510"/>
      <c r="AM351" s="510"/>
      <c r="AN351" s="510"/>
      <c r="AO351" s="510"/>
      <c r="AP351" s="510"/>
      <c r="AQ351" s="510"/>
      <c r="AR351" s="510"/>
      <c r="AS351" s="510"/>
    </row>
    <row r="352" spans="1:45" s="498" customFormat="1" ht="15" customHeight="1" x14ac:dyDescent="0.35">
      <c r="A352"/>
      <c r="B352" s="502"/>
      <c r="C352" s="502"/>
      <c r="D352" s="502"/>
      <c r="E352" s="502"/>
      <c r="F352" s="502"/>
      <c r="G352" s="502"/>
      <c r="H352" s="502"/>
      <c r="I352" s="502"/>
      <c r="J352" s="502"/>
      <c r="K352" s="502"/>
      <c r="L352" s="509"/>
      <c r="M352" s="509"/>
      <c r="N352" s="509"/>
      <c r="O352" s="509"/>
      <c r="P352" s="509"/>
      <c r="Q352" s="509"/>
      <c r="R352" s="509"/>
      <c r="S352" s="509"/>
      <c r="T352" s="509"/>
      <c r="U352" s="509"/>
      <c r="V352" s="509"/>
      <c r="W352" s="509"/>
      <c r="X352" s="510"/>
      <c r="Y352" s="509"/>
      <c r="Z352" s="509"/>
      <c r="AA352" s="509"/>
      <c r="AB352" s="504"/>
      <c r="AC352" s="510"/>
      <c r="AD352" s="510"/>
      <c r="AE352" s="510"/>
      <c r="AF352" s="510"/>
      <c r="AG352" s="510"/>
      <c r="AH352" s="510"/>
      <c r="AI352" s="510"/>
      <c r="AJ352" s="510"/>
      <c r="AK352" s="504"/>
      <c r="AL352" s="510"/>
      <c r="AM352" s="510"/>
      <c r="AN352" s="510"/>
      <c r="AO352" s="510"/>
      <c r="AP352" s="510"/>
      <c r="AQ352" s="510"/>
      <c r="AR352" s="510"/>
      <c r="AS352" s="510"/>
    </row>
    <row r="353" spans="1:45" s="498" customFormat="1" ht="15" customHeight="1" x14ac:dyDescent="0.35">
      <c r="A353"/>
      <c r="B353" s="502"/>
      <c r="C353" s="502"/>
      <c r="D353" s="502"/>
      <c r="E353" s="502"/>
      <c r="F353" s="502"/>
      <c r="G353" s="502"/>
      <c r="H353" s="502"/>
      <c r="I353" s="502"/>
      <c r="J353" s="502"/>
      <c r="K353" s="502"/>
      <c r="L353" s="509"/>
      <c r="M353" s="509"/>
      <c r="N353" s="509"/>
      <c r="O353" s="509"/>
      <c r="P353" s="509"/>
      <c r="Q353" s="509"/>
      <c r="R353" s="509"/>
      <c r="S353" s="509"/>
      <c r="T353" s="509"/>
      <c r="U353" s="509"/>
      <c r="V353" s="509"/>
      <c r="W353" s="509"/>
      <c r="X353" s="510"/>
      <c r="Y353" s="509"/>
      <c r="Z353" s="509"/>
      <c r="AA353" s="509"/>
      <c r="AB353" s="504"/>
      <c r="AC353" s="510"/>
      <c r="AD353" s="510"/>
      <c r="AE353" s="510"/>
      <c r="AF353" s="510"/>
      <c r="AG353" s="510"/>
      <c r="AH353" s="510"/>
      <c r="AI353" s="510"/>
      <c r="AJ353" s="510"/>
      <c r="AK353" s="504"/>
      <c r="AL353" s="510"/>
      <c r="AM353" s="510"/>
      <c r="AN353" s="510"/>
      <c r="AO353" s="510"/>
      <c r="AP353" s="510"/>
      <c r="AQ353" s="510"/>
      <c r="AR353" s="510"/>
      <c r="AS353" s="510"/>
    </row>
    <row r="354" spans="1:45" s="498" customFormat="1" ht="15" customHeight="1" x14ac:dyDescent="0.35">
      <c r="A354"/>
      <c r="B354" s="502"/>
      <c r="C354" s="502"/>
      <c r="D354" s="502"/>
      <c r="E354" s="502"/>
      <c r="F354" s="502"/>
      <c r="G354" s="502"/>
      <c r="H354" s="502"/>
      <c r="I354" s="502"/>
      <c r="J354" s="502"/>
      <c r="K354" s="502"/>
      <c r="L354" s="504"/>
      <c r="M354" s="504"/>
      <c r="N354" s="504"/>
      <c r="O354" s="504"/>
      <c r="P354" s="504"/>
      <c r="Q354" s="504"/>
      <c r="R354" s="504"/>
      <c r="S354" s="504"/>
      <c r="T354" s="504"/>
      <c r="U354" s="504"/>
      <c r="V354" s="504"/>
      <c r="W354" s="504"/>
      <c r="X354" s="510"/>
      <c r="Y354" s="504"/>
      <c r="Z354" s="504"/>
      <c r="AA354" s="504"/>
      <c r="AB354" s="504"/>
      <c r="AC354" s="510"/>
      <c r="AD354" s="510"/>
      <c r="AE354" s="510"/>
      <c r="AF354" s="510"/>
      <c r="AG354" s="510"/>
      <c r="AH354" s="510"/>
      <c r="AK354" s="504"/>
      <c r="AL354" s="510"/>
      <c r="AM354" s="510"/>
      <c r="AN354" s="510"/>
      <c r="AO354" s="510"/>
      <c r="AP354" s="510"/>
      <c r="AQ354" s="510"/>
      <c r="AR354" s="510"/>
      <c r="AS354" s="510"/>
    </row>
    <row r="355" spans="1:45" s="498" customFormat="1" ht="15" customHeight="1" x14ac:dyDescent="0.35">
      <c r="A355"/>
      <c r="B355" s="502"/>
      <c r="C355" s="502"/>
      <c r="D355" s="502"/>
      <c r="E355" s="502"/>
      <c r="F355" s="502"/>
      <c r="G355" s="502"/>
      <c r="H355" s="502"/>
      <c r="I355" s="502"/>
      <c r="J355" s="502"/>
      <c r="K355" s="502"/>
      <c r="L355" s="509"/>
      <c r="M355" s="509"/>
      <c r="N355" s="509"/>
      <c r="O355" s="509"/>
      <c r="P355" s="509"/>
      <c r="Q355" s="509"/>
      <c r="R355" s="509"/>
      <c r="S355" s="509"/>
      <c r="T355" s="509"/>
      <c r="U355" s="509"/>
      <c r="V355" s="509"/>
      <c r="W355" s="509"/>
      <c r="X355" s="510"/>
      <c r="Y355" s="509"/>
      <c r="Z355" s="509"/>
      <c r="AA355" s="509"/>
      <c r="AB355" s="504"/>
      <c r="AC355" s="510"/>
      <c r="AD355" s="510"/>
      <c r="AE355" s="510"/>
      <c r="AF355" s="510"/>
      <c r="AG355" s="510"/>
      <c r="AH355" s="510"/>
      <c r="AK355" s="504"/>
      <c r="AL355" s="510"/>
      <c r="AM355" s="510"/>
      <c r="AN355" s="510"/>
      <c r="AO355" s="510"/>
      <c r="AP355" s="510"/>
      <c r="AQ355" s="510"/>
      <c r="AR355" s="510"/>
      <c r="AS355" s="510"/>
    </row>
    <row r="356" spans="1:45" s="498" customFormat="1" ht="15" customHeight="1" x14ac:dyDescent="0.35">
      <c r="A356"/>
      <c r="B356" s="502"/>
      <c r="C356" s="502"/>
      <c r="D356" s="502"/>
      <c r="E356" s="502"/>
      <c r="F356" s="502"/>
      <c r="G356" s="502"/>
      <c r="H356" s="502"/>
      <c r="I356" s="502"/>
      <c r="J356" s="502"/>
      <c r="K356" s="502"/>
      <c r="L356" s="509"/>
      <c r="M356" s="509"/>
      <c r="N356" s="509"/>
      <c r="O356" s="509"/>
      <c r="P356" s="509"/>
      <c r="Q356" s="509"/>
      <c r="R356" s="509"/>
      <c r="S356" s="509"/>
      <c r="T356" s="509"/>
      <c r="U356" s="509"/>
      <c r="V356" s="509"/>
      <c r="W356" s="509"/>
      <c r="X356" s="509"/>
      <c r="Y356" s="509"/>
      <c r="Z356" s="509"/>
      <c r="AA356" s="509"/>
      <c r="AB356" s="504"/>
      <c r="AC356" s="509"/>
      <c r="AD356" s="509"/>
      <c r="AE356" s="509"/>
      <c r="AF356" s="509"/>
      <c r="AG356" s="509"/>
      <c r="AH356" s="509"/>
      <c r="AK356" s="504"/>
      <c r="AL356" s="509"/>
      <c r="AM356" s="509"/>
      <c r="AN356" s="509"/>
      <c r="AO356" s="509"/>
      <c r="AP356" s="509"/>
      <c r="AQ356" s="509"/>
      <c r="AR356" s="509"/>
      <c r="AS356" s="509"/>
    </row>
    <row r="357" spans="1:45" s="498" customFormat="1" ht="15" customHeight="1" x14ac:dyDescent="0.35">
      <c r="A357"/>
      <c r="B357" s="502"/>
      <c r="C357" s="502"/>
      <c r="D357" s="502"/>
      <c r="E357" s="502"/>
      <c r="F357" s="502"/>
      <c r="G357" s="502"/>
      <c r="H357" s="502"/>
      <c r="I357" s="502"/>
      <c r="J357" s="502"/>
      <c r="K357" s="502"/>
      <c r="L357" s="504"/>
      <c r="M357" s="504"/>
      <c r="N357" s="504"/>
      <c r="O357" s="504"/>
      <c r="P357" s="504"/>
      <c r="Q357" s="504"/>
      <c r="R357" s="504"/>
      <c r="S357" s="504"/>
      <c r="T357" s="504"/>
      <c r="U357" s="504"/>
      <c r="V357" s="504"/>
      <c r="W357" s="504"/>
      <c r="X357" s="510"/>
      <c r="Y357" s="504"/>
      <c r="Z357" s="504"/>
      <c r="AA357" s="504"/>
      <c r="AB357" s="504"/>
      <c r="AC357" s="510"/>
      <c r="AD357" s="510"/>
      <c r="AE357" s="510"/>
      <c r="AF357" s="510"/>
      <c r="AG357" s="510"/>
      <c r="AH357" s="510"/>
      <c r="AK357" s="504"/>
      <c r="AL357" s="510"/>
      <c r="AM357" s="510"/>
      <c r="AN357" s="510"/>
      <c r="AO357" s="510"/>
      <c r="AP357" s="510"/>
      <c r="AQ357" s="510"/>
      <c r="AR357" s="510"/>
      <c r="AS357" s="510"/>
    </row>
    <row r="358" spans="1:45" s="498" customFormat="1" ht="15" customHeight="1" x14ac:dyDescent="0.35">
      <c r="A358"/>
      <c r="B358" s="511"/>
      <c r="C358" s="502"/>
      <c r="D358" s="502"/>
      <c r="E358" s="502"/>
      <c r="F358" s="502"/>
      <c r="G358" s="502"/>
      <c r="H358" s="502"/>
      <c r="I358" s="502"/>
      <c r="J358" s="502"/>
      <c r="K358" s="502"/>
      <c r="L358" s="504"/>
      <c r="M358" s="504"/>
      <c r="N358" s="504"/>
      <c r="O358" s="504"/>
      <c r="P358" s="504"/>
      <c r="Q358" s="504"/>
      <c r="R358" s="504"/>
      <c r="S358" s="504"/>
      <c r="T358" s="504"/>
      <c r="U358" s="504"/>
      <c r="V358" s="504"/>
      <c r="W358" s="504"/>
      <c r="X358" s="510"/>
      <c r="Y358" s="504"/>
      <c r="Z358" s="504"/>
      <c r="AA358" s="504"/>
      <c r="AB358" s="504"/>
      <c r="AC358" s="510"/>
      <c r="AD358" s="510"/>
      <c r="AE358" s="510"/>
      <c r="AF358" s="510"/>
      <c r="AG358" s="510"/>
      <c r="AH358" s="510"/>
      <c r="AK358" s="504"/>
      <c r="AL358" s="510"/>
      <c r="AM358" s="510"/>
      <c r="AN358" s="510"/>
      <c r="AO358" s="510"/>
      <c r="AP358" s="510"/>
      <c r="AQ358" s="510"/>
      <c r="AR358" s="510"/>
      <c r="AS358" s="510"/>
    </row>
    <row r="359" spans="1:45" s="498" customFormat="1" ht="15" customHeight="1" x14ac:dyDescent="0.35">
      <c r="A359"/>
      <c r="B359" s="502"/>
      <c r="C359" s="502"/>
      <c r="D359" s="502"/>
      <c r="E359" s="502"/>
      <c r="F359" s="502"/>
      <c r="G359" s="502"/>
      <c r="H359" s="502"/>
      <c r="I359" s="502"/>
      <c r="J359" s="502"/>
      <c r="K359" s="502"/>
      <c r="L359" s="509"/>
      <c r="M359" s="509"/>
      <c r="N359" s="509"/>
      <c r="O359" s="509"/>
      <c r="P359" s="509"/>
      <c r="Q359" s="509"/>
      <c r="R359" s="509"/>
      <c r="S359" s="509"/>
      <c r="T359" s="509"/>
      <c r="U359" s="509"/>
      <c r="V359" s="509"/>
      <c r="W359" s="509"/>
      <c r="X359" s="510"/>
      <c r="Y359" s="509"/>
      <c r="Z359" s="509"/>
      <c r="AA359" s="509"/>
      <c r="AB359" s="504"/>
      <c r="AC359" s="510"/>
      <c r="AD359" s="510"/>
      <c r="AE359" s="510"/>
      <c r="AF359" s="510"/>
      <c r="AG359" s="510"/>
      <c r="AH359" s="510"/>
      <c r="AI359" s="510"/>
      <c r="AJ359" s="510"/>
      <c r="AK359" s="504"/>
      <c r="AL359" s="510"/>
      <c r="AM359" s="510"/>
      <c r="AN359" s="510"/>
      <c r="AO359" s="510"/>
      <c r="AP359" s="510"/>
      <c r="AQ359" s="510"/>
      <c r="AR359" s="510"/>
      <c r="AS359" s="510"/>
    </row>
    <row r="360" spans="1:45" s="498" customFormat="1" ht="15" customHeight="1" x14ac:dyDescent="0.35">
      <c r="A360"/>
      <c r="B360" s="502"/>
      <c r="C360" s="502"/>
      <c r="D360" s="502"/>
      <c r="E360" s="502"/>
      <c r="F360" s="502"/>
      <c r="G360" s="502"/>
      <c r="H360" s="502"/>
      <c r="I360" s="502"/>
      <c r="J360" s="502"/>
      <c r="K360" s="502"/>
      <c r="L360" s="509"/>
      <c r="M360" s="509"/>
      <c r="N360" s="509"/>
      <c r="O360" s="509"/>
      <c r="P360" s="509"/>
      <c r="Q360" s="509"/>
      <c r="R360" s="509"/>
      <c r="S360" s="509"/>
      <c r="T360" s="509"/>
      <c r="U360" s="509"/>
      <c r="V360" s="509"/>
      <c r="W360" s="509"/>
      <c r="X360" s="510"/>
      <c r="Y360" s="509"/>
      <c r="Z360" s="509"/>
      <c r="AA360" s="509"/>
      <c r="AB360" s="504"/>
      <c r="AC360" s="510"/>
      <c r="AD360" s="510"/>
      <c r="AE360" s="510"/>
      <c r="AF360" s="510"/>
      <c r="AG360" s="510"/>
      <c r="AH360" s="510"/>
      <c r="AI360" s="510"/>
      <c r="AJ360" s="510"/>
      <c r="AK360" s="504"/>
      <c r="AL360" s="510"/>
      <c r="AM360" s="510"/>
      <c r="AN360" s="510"/>
      <c r="AO360" s="510"/>
      <c r="AP360" s="510"/>
      <c r="AQ360" s="510"/>
      <c r="AR360" s="510"/>
      <c r="AS360" s="510"/>
    </row>
    <row r="361" spans="1:45" s="498" customFormat="1" ht="15" customHeight="1" x14ac:dyDescent="0.35">
      <c r="A361"/>
      <c r="B361" s="502"/>
      <c r="C361" s="502"/>
      <c r="D361" s="502"/>
      <c r="E361" s="502"/>
      <c r="F361" s="502"/>
      <c r="G361" s="502"/>
      <c r="H361" s="502"/>
      <c r="I361" s="502"/>
      <c r="J361" s="502"/>
      <c r="K361" s="502"/>
      <c r="L361" s="509"/>
      <c r="M361" s="509"/>
      <c r="N361" s="509"/>
      <c r="O361" s="509"/>
      <c r="P361" s="509"/>
      <c r="Q361" s="509"/>
      <c r="R361" s="509"/>
      <c r="S361" s="509"/>
      <c r="T361" s="509"/>
      <c r="U361" s="509"/>
      <c r="V361" s="509"/>
      <c r="W361" s="509"/>
      <c r="X361" s="510"/>
      <c r="Y361" s="509"/>
      <c r="Z361" s="509"/>
      <c r="AA361" s="509"/>
      <c r="AB361" s="504"/>
      <c r="AC361" s="510"/>
      <c r="AD361" s="510"/>
      <c r="AE361" s="510"/>
      <c r="AF361" s="510"/>
      <c r="AG361" s="510"/>
      <c r="AH361" s="510"/>
      <c r="AI361" s="510"/>
      <c r="AJ361" s="510"/>
      <c r="AK361" s="504"/>
      <c r="AL361" s="510"/>
      <c r="AM361" s="510"/>
      <c r="AN361" s="510"/>
      <c r="AO361" s="510"/>
      <c r="AP361" s="510"/>
      <c r="AQ361" s="510"/>
      <c r="AR361" s="510"/>
      <c r="AS361" s="510"/>
    </row>
    <row r="362" spans="1:45" s="498" customFormat="1" ht="15" customHeight="1" x14ac:dyDescent="0.35">
      <c r="A362"/>
      <c r="B362" s="502"/>
      <c r="C362" s="502"/>
      <c r="D362" s="502"/>
      <c r="E362" s="502"/>
      <c r="F362" s="502"/>
      <c r="G362" s="502"/>
      <c r="H362" s="502"/>
      <c r="I362" s="502"/>
      <c r="J362" s="502"/>
      <c r="K362" s="502"/>
      <c r="L362" s="509"/>
      <c r="M362" s="509"/>
      <c r="N362" s="509"/>
      <c r="O362" s="509"/>
      <c r="P362" s="509"/>
      <c r="Q362" s="509"/>
      <c r="R362" s="509"/>
      <c r="S362" s="509"/>
      <c r="T362" s="509"/>
      <c r="U362" s="509"/>
      <c r="V362" s="509"/>
      <c r="W362" s="509"/>
      <c r="X362" s="510"/>
      <c r="Y362" s="509"/>
      <c r="Z362" s="509"/>
      <c r="AA362" s="509"/>
      <c r="AB362" s="504"/>
      <c r="AC362" s="510"/>
      <c r="AD362" s="510"/>
      <c r="AE362" s="510"/>
      <c r="AF362" s="510"/>
      <c r="AG362" s="510"/>
      <c r="AH362" s="510"/>
      <c r="AI362" s="510"/>
      <c r="AJ362" s="510"/>
      <c r="AK362" s="504"/>
      <c r="AL362" s="510"/>
      <c r="AM362" s="510"/>
      <c r="AN362" s="510"/>
      <c r="AO362" s="510"/>
      <c r="AP362" s="510"/>
      <c r="AQ362" s="510"/>
      <c r="AR362" s="510"/>
      <c r="AS362" s="510"/>
    </row>
    <row r="363" spans="1:45" s="498" customFormat="1" ht="15" customHeight="1" x14ac:dyDescent="0.35">
      <c r="A363"/>
      <c r="B363" s="502"/>
      <c r="C363" s="502"/>
      <c r="D363" s="502"/>
      <c r="E363" s="502"/>
      <c r="F363" s="502"/>
      <c r="G363" s="502"/>
      <c r="H363" s="502"/>
      <c r="I363" s="502"/>
      <c r="J363" s="502"/>
      <c r="K363" s="502"/>
      <c r="L363" s="509"/>
      <c r="M363" s="509"/>
      <c r="N363" s="509"/>
      <c r="O363" s="509"/>
      <c r="P363" s="509"/>
      <c r="Q363" s="509"/>
      <c r="R363" s="509"/>
      <c r="S363" s="509"/>
      <c r="T363" s="509"/>
      <c r="U363" s="509"/>
      <c r="V363" s="509"/>
      <c r="W363" s="509"/>
      <c r="X363" s="510"/>
      <c r="Y363" s="509"/>
      <c r="Z363" s="509"/>
      <c r="AA363" s="509"/>
      <c r="AB363" s="504"/>
      <c r="AC363" s="510"/>
      <c r="AD363" s="510"/>
      <c r="AE363" s="510"/>
      <c r="AF363" s="510"/>
      <c r="AG363" s="510"/>
      <c r="AH363" s="510"/>
      <c r="AI363" s="510"/>
      <c r="AJ363" s="510"/>
      <c r="AK363" s="504"/>
      <c r="AL363" s="510"/>
      <c r="AM363" s="510"/>
      <c r="AN363" s="510"/>
      <c r="AO363" s="510"/>
      <c r="AP363" s="510"/>
      <c r="AQ363" s="510"/>
      <c r="AR363" s="510"/>
      <c r="AS363" s="510"/>
    </row>
    <row r="364" spans="1:45" s="498" customFormat="1" ht="15" customHeight="1" x14ac:dyDescent="0.35">
      <c r="A364"/>
      <c r="B364" s="502"/>
      <c r="C364" s="502"/>
      <c r="D364" s="502"/>
      <c r="E364" s="502"/>
      <c r="F364" s="502"/>
      <c r="G364" s="502"/>
      <c r="H364" s="502"/>
      <c r="I364" s="502"/>
      <c r="J364" s="502"/>
      <c r="K364" s="502"/>
      <c r="L364" s="509"/>
      <c r="M364" s="509"/>
      <c r="N364" s="509"/>
      <c r="O364" s="509"/>
      <c r="P364" s="509"/>
      <c r="Q364" s="509"/>
      <c r="R364" s="509"/>
      <c r="S364" s="509"/>
      <c r="T364" s="509"/>
      <c r="U364" s="509"/>
      <c r="V364" s="509"/>
      <c r="W364" s="509"/>
      <c r="X364" s="510"/>
      <c r="Y364" s="509"/>
      <c r="Z364" s="509"/>
      <c r="AA364" s="509"/>
      <c r="AB364" s="504"/>
      <c r="AC364" s="510"/>
      <c r="AD364" s="510"/>
      <c r="AE364" s="510"/>
      <c r="AF364" s="510"/>
      <c r="AG364" s="510"/>
      <c r="AH364" s="510"/>
      <c r="AI364" s="510"/>
      <c r="AJ364" s="510"/>
      <c r="AK364" s="504"/>
      <c r="AL364" s="510"/>
      <c r="AM364" s="510"/>
      <c r="AN364" s="510"/>
      <c r="AO364" s="510"/>
      <c r="AP364" s="510"/>
      <c r="AQ364" s="510"/>
      <c r="AR364" s="510"/>
      <c r="AS364" s="510"/>
    </row>
    <row r="365" spans="1:45" s="498" customFormat="1" ht="15" customHeight="1" x14ac:dyDescent="0.35">
      <c r="A365"/>
      <c r="B365" s="502"/>
      <c r="C365" s="502"/>
      <c r="D365" s="502"/>
      <c r="E365" s="502"/>
      <c r="F365" s="502"/>
      <c r="G365" s="502"/>
      <c r="H365" s="502"/>
      <c r="I365" s="502"/>
      <c r="J365" s="502"/>
      <c r="K365" s="502"/>
      <c r="L365" s="504"/>
      <c r="M365" s="504"/>
      <c r="N365" s="504"/>
      <c r="O365" s="504"/>
      <c r="P365" s="504"/>
      <c r="Q365" s="504"/>
      <c r="R365" s="504"/>
      <c r="S365" s="504"/>
      <c r="T365" s="504"/>
      <c r="U365" s="504"/>
      <c r="V365" s="504"/>
      <c r="W365" s="504"/>
      <c r="X365" s="510"/>
      <c r="Y365" s="504"/>
      <c r="Z365" s="504"/>
      <c r="AA365" s="504"/>
      <c r="AB365" s="504"/>
      <c r="AC365" s="510"/>
      <c r="AD365" s="510"/>
      <c r="AE365" s="510"/>
      <c r="AF365" s="510"/>
      <c r="AG365" s="510"/>
      <c r="AH365" s="510"/>
      <c r="AI365" s="510"/>
      <c r="AJ365" s="510"/>
      <c r="AK365" s="504"/>
      <c r="AL365" s="510"/>
      <c r="AM365" s="510"/>
      <c r="AN365" s="510"/>
      <c r="AO365" s="510"/>
      <c r="AP365" s="510"/>
      <c r="AQ365" s="510"/>
      <c r="AR365" s="510"/>
      <c r="AS365" s="510"/>
    </row>
    <row r="366" spans="1:45" s="498" customFormat="1" ht="15" customHeight="1" x14ac:dyDescent="0.35">
      <c r="A366"/>
      <c r="B366" s="511"/>
      <c r="C366" s="502"/>
      <c r="D366" s="502"/>
      <c r="E366" s="502"/>
      <c r="F366" s="502"/>
      <c r="G366" s="502"/>
      <c r="H366" s="502"/>
      <c r="I366" s="502"/>
      <c r="J366" s="502"/>
      <c r="K366" s="502"/>
      <c r="L366" s="504"/>
      <c r="M366" s="504"/>
      <c r="N366" s="504"/>
      <c r="O366" s="504"/>
      <c r="P366" s="504"/>
      <c r="Q366" s="504"/>
      <c r="R366" s="504"/>
      <c r="S366" s="504"/>
      <c r="T366" s="504"/>
      <c r="U366" s="504"/>
      <c r="V366" s="504"/>
      <c r="W366" s="504"/>
      <c r="X366" s="510"/>
      <c r="Y366" s="504"/>
      <c r="Z366" s="504"/>
      <c r="AA366" s="504"/>
      <c r="AB366" s="504"/>
      <c r="AC366" s="510"/>
      <c r="AD366" s="510"/>
      <c r="AE366" s="510"/>
      <c r="AF366" s="510"/>
      <c r="AG366" s="510"/>
      <c r="AH366" s="510"/>
      <c r="AI366" s="510"/>
      <c r="AJ366" s="510"/>
      <c r="AK366" s="504"/>
      <c r="AL366" s="510"/>
      <c r="AM366" s="510"/>
      <c r="AN366" s="510"/>
      <c r="AO366" s="510"/>
      <c r="AP366" s="510"/>
      <c r="AQ366" s="510"/>
      <c r="AR366" s="510"/>
      <c r="AS366" s="510"/>
    </row>
    <row r="367" spans="1:45" s="498" customFormat="1" ht="15" customHeight="1" x14ac:dyDescent="0.35">
      <c r="A367"/>
      <c r="B367" s="502"/>
      <c r="C367" s="502"/>
      <c r="D367" s="502"/>
      <c r="E367" s="502"/>
      <c r="F367" s="502"/>
      <c r="G367" s="502"/>
      <c r="H367" s="502"/>
      <c r="I367" s="502"/>
      <c r="J367" s="502"/>
      <c r="K367" s="502"/>
      <c r="L367" s="504"/>
      <c r="M367" s="504"/>
      <c r="N367" s="504"/>
      <c r="O367" s="504"/>
      <c r="P367" s="504"/>
      <c r="Q367" s="504"/>
      <c r="R367" s="504"/>
      <c r="S367" s="504"/>
      <c r="T367" s="504"/>
      <c r="U367" s="504"/>
      <c r="V367" s="504"/>
      <c r="W367" s="504"/>
      <c r="X367" s="510"/>
      <c r="Y367" s="504"/>
      <c r="Z367" s="504"/>
      <c r="AA367" s="504"/>
      <c r="AB367" s="504"/>
      <c r="AC367" s="510"/>
      <c r="AD367" s="510"/>
      <c r="AE367" s="510"/>
      <c r="AF367" s="510"/>
      <c r="AG367" s="510"/>
      <c r="AH367" s="510"/>
      <c r="AI367" s="510"/>
      <c r="AJ367" s="510"/>
      <c r="AK367" s="504"/>
      <c r="AL367" s="510"/>
      <c r="AM367" s="510"/>
      <c r="AN367" s="510"/>
      <c r="AO367" s="510"/>
      <c r="AP367" s="510"/>
      <c r="AQ367" s="510"/>
      <c r="AR367" s="510"/>
      <c r="AS367" s="510"/>
    </row>
    <row r="368" spans="1:45" s="498" customFormat="1" ht="15" customHeight="1" x14ac:dyDescent="0.35">
      <c r="A368"/>
      <c r="B368" s="502"/>
      <c r="C368" s="502"/>
      <c r="D368" s="502"/>
      <c r="E368" s="502"/>
      <c r="F368" s="502"/>
      <c r="G368" s="502"/>
      <c r="H368" s="502"/>
      <c r="I368" s="502"/>
      <c r="J368" s="502"/>
      <c r="K368" s="502"/>
      <c r="L368" s="504"/>
      <c r="M368" s="504"/>
      <c r="N368" s="504"/>
      <c r="O368" s="504"/>
      <c r="P368" s="504"/>
      <c r="Q368" s="504"/>
      <c r="R368" s="504"/>
      <c r="S368" s="504"/>
      <c r="T368" s="504"/>
      <c r="U368" s="504"/>
      <c r="V368" s="504"/>
      <c r="W368" s="504"/>
      <c r="X368" s="510"/>
      <c r="Y368" s="504"/>
      <c r="Z368" s="504"/>
      <c r="AA368" s="504"/>
      <c r="AB368" s="504"/>
      <c r="AC368" s="510"/>
      <c r="AD368" s="510"/>
      <c r="AE368" s="510"/>
      <c r="AF368" s="510"/>
      <c r="AG368" s="510"/>
      <c r="AH368" s="510"/>
      <c r="AI368" s="510"/>
      <c r="AJ368" s="510"/>
      <c r="AK368" s="504"/>
      <c r="AL368" s="510"/>
      <c r="AM368" s="510"/>
      <c r="AN368" s="510"/>
      <c r="AO368" s="510"/>
      <c r="AP368" s="510"/>
      <c r="AQ368" s="510"/>
      <c r="AR368" s="510"/>
      <c r="AS368" s="510"/>
    </row>
    <row r="369" spans="1:45" s="498" customFormat="1" ht="15" customHeight="1" x14ac:dyDescent="0.35">
      <c r="A369"/>
      <c r="B369" s="502"/>
      <c r="C369" s="502"/>
      <c r="D369" s="502"/>
      <c r="E369" s="502"/>
      <c r="F369" s="502"/>
      <c r="G369" s="502"/>
      <c r="H369" s="502"/>
      <c r="I369" s="502"/>
      <c r="J369" s="502"/>
      <c r="K369" s="502"/>
      <c r="L369" s="504"/>
      <c r="M369" s="504"/>
      <c r="N369" s="504"/>
      <c r="O369" s="504"/>
      <c r="P369" s="504"/>
      <c r="Q369" s="504"/>
      <c r="R369" s="504"/>
      <c r="S369" s="504"/>
      <c r="T369" s="504"/>
      <c r="U369" s="504"/>
      <c r="V369" s="504"/>
      <c r="W369" s="504"/>
      <c r="X369" s="510"/>
      <c r="Y369" s="504"/>
      <c r="Z369" s="504"/>
      <c r="AA369" s="504"/>
      <c r="AB369" s="504"/>
      <c r="AC369" s="510"/>
      <c r="AD369" s="510"/>
      <c r="AE369" s="510"/>
      <c r="AF369" s="510"/>
      <c r="AG369" s="510"/>
      <c r="AH369" s="510"/>
      <c r="AI369" s="510"/>
      <c r="AJ369" s="510"/>
      <c r="AK369" s="504"/>
      <c r="AL369" s="510"/>
      <c r="AM369" s="510"/>
      <c r="AN369" s="510"/>
      <c r="AO369" s="510"/>
      <c r="AP369" s="510"/>
      <c r="AQ369" s="510"/>
      <c r="AR369" s="510"/>
      <c r="AS369" s="510"/>
    </row>
    <row r="370" spans="1:45" s="498" customFormat="1" ht="15" customHeight="1" x14ac:dyDescent="0.35">
      <c r="A370"/>
      <c r="B370" s="502"/>
      <c r="C370" s="502"/>
      <c r="D370" s="502"/>
      <c r="E370" s="502"/>
      <c r="F370" s="502"/>
      <c r="G370" s="502"/>
      <c r="H370" s="502"/>
      <c r="I370" s="502"/>
      <c r="J370" s="502"/>
      <c r="K370" s="502"/>
      <c r="L370" s="504"/>
      <c r="M370" s="504"/>
      <c r="N370" s="504"/>
      <c r="O370" s="504"/>
      <c r="P370" s="504"/>
      <c r="Q370" s="504"/>
      <c r="R370" s="504"/>
      <c r="S370" s="504"/>
      <c r="T370" s="504"/>
      <c r="U370" s="504"/>
      <c r="V370" s="504"/>
      <c r="W370" s="504"/>
      <c r="X370" s="510"/>
      <c r="Y370" s="504"/>
      <c r="Z370" s="504"/>
      <c r="AA370" s="504"/>
      <c r="AB370" s="504"/>
      <c r="AC370" s="510"/>
      <c r="AD370" s="510"/>
      <c r="AE370" s="510"/>
      <c r="AF370" s="510"/>
      <c r="AG370" s="510"/>
      <c r="AH370" s="510"/>
      <c r="AI370" s="510"/>
      <c r="AJ370" s="510"/>
      <c r="AK370" s="504"/>
      <c r="AL370" s="510"/>
      <c r="AM370" s="510"/>
      <c r="AN370" s="510"/>
      <c r="AO370" s="510"/>
      <c r="AP370" s="510"/>
      <c r="AQ370" s="510"/>
      <c r="AR370" s="510"/>
      <c r="AS370" s="510"/>
    </row>
    <row r="371" spans="1:45" s="498" customFormat="1" ht="15" customHeight="1" x14ac:dyDescent="0.35">
      <c r="A371"/>
      <c r="B371" s="511"/>
      <c r="C371" s="502"/>
      <c r="D371" s="502"/>
      <c r="E371" s="502"/>
      <c r="F371" s="502"/>
      <c r="G371" s="502"/>
      <c r="H371" s="502"/>
      <c r="I371" s="502"/>
      <c r="J371" s="502"/>
      <c r="K371" s="502"/>
      <c r="L371" s="504"/>
      <c r="M371" s="504"/>
      <c r="N371" s="504"/>
      <c r="O371" s="504"/>
      <c r="P371" s="504"/>
      <c r="Q371" s="504"/>
      <c r="R371" s="504"/>
      <c r="S371" s="504"/>
      <c r="T371" s="504"/>
      <c r="U371" s="504"/>
      <c r="V371" s="504"/>
      <c r="W371" s="504"/>
      <c r="X371" s="510"/>
      <c r="Y371" s="504"/>
      <c r="Z371" s="504"/>
      <c r="AA371" s="504"/>
      <c r="AB371" s="504"/>
      <c r="AC371" s="510"/>
      <c r="AD371" s="510"/>
      <c r="AE371" s="510"/>
      <c r="AF371" s="510"/>
      <c r="AG371" s="510"/>
      <c r="AH371" s="510"/>
      <c r="AI371" s="510"/>
      <c r="AJ371" s="510"/>
      <c r="AK371" s="504"/>
      <c r="AL371" s="510"/>
      <c r="AM371" s="510"/>
      <c r="AN371" s="510"/>
      <c r="AO371" s="510"/>
      <c r="AP371" s="510"/>
      <c r="AQ371" s="510"/>
      <c r="AR371" s="510"/>
      <c r="AS371" s="510"/>
    </row>
    <row r="372" spans="1:45" s="498" customFormat="1" ht="15" customHeight="1" x14ac:dyDescent="0.35">
      <c r="A372"/>
      <c r="B372" s="502"/>
      <c r="C372" s="502"/>
      <c r="D372" s="502"/>
      <c r="E372" s="502"/>
      <c r="F372" s="502"/>
      <c r="G372" s="502"/>
      <c r="H372" s="502"/>
      <c r="I372" s="502"/>
      <c r="J372" s="502"/>
      <c r="K372" s="502"/>
      <c r="L372" s="509"/>
      <c r="M372" s="509"/>
      <c r="N372" s="509"/>
      <c r="O372" s="509"/>
      <c r="P372" s="509"/>
      <c r="Q372" s="509"/>
      <c r="R372" s="509"/>
      <c r="S372" s="509"/>
      <c r="T372" s="509"/>
      <c r="U372" s="509"/>
      <c r="V372" s="509"/>
      <c r="W372" s="509"/>
      <c r="X372" s="510"/>
      <c r="Y372" s="509"/>
      <c r="Z372" s="509"/>
      <c r="AA372" s="509"/>
      <c r="AB372" s="504"/>
      <c r="AC372" s="510"/>
      <c r="AD372" s="510"/>
      <c r="AE372" s="510"/>
      <c r="AF372" s="510"/>
      <c r="AG372" s="510"/>
      <c r="AH372" s="510"/>
      <c r="AI372" s="510"/>
      <c r="AJ372" s="510"/>
      <c r="AK372" s="504"/>
      <c r="AL372" s="510"/>
      <c r="AM372" s="510"/>
      <c r="AN372" s="510"/>
      <c r="AO372" s="510"/>
      <c r="AP372" s="510"/>
      <c r="AQ372" s="510"/>
      <c r="AR372" s="510"/>
      <c r="AS372" s="510"/>
    </row>
    <row r="373" spans="1:45" s="498" customFormat="1" ht="15" customHeight="1" x14ac:dyDescent="0.35">
      <c r="A373"/>
      <c r="B373" s="502"/>
      <c r="C373" s="502"/>
      <c r="D373" s="502"/>
      <c r="E373" s="502"/>
      <c r="F373" s="502"/>
      <c r="G373" s="502"/>
      <c r="H373" s="502"/>
      <c r="I373" s="502"/>
      <c r="J373" s="502"/>
      <c r="K373" s="502"/>
      <c r="L373" s="512"/>
      <c r="M373" s="512"/>
      <c r="N373" s="512"/>
      <c r="O373" s="512"/>
      <c r="P373" s="512"/>
      <c r="Q373" s="512"/>
      <c r="R373" s="512"/>
      <c r="S373" s="512"/>
      <c r="T373" s="512"/>
      <c r="U373" s="512"/>
      <c r="V373" s="512"/>
      <c r="W373" s="512"/>
      <c r="X373" s="510"/>
      <c r="Y373" s="512"/>
      <c r="Z373" s="512"/>
      <c r="AA373" s="512"/>
      <c r="AB373" s="504"/>
      <c r="AC373" s="510"/>
      <c r="AD373" s="510"/>
      <c r="AE373" s="510"/>
      <c r="AF373" s="510"/>
      <c r="AG373" s="510"/>
      <c r="AH373" s="510"/>
      <c r="AI373" s="510"/>
      <c r="AJ373" s="510"/>
      <c r="AK373" s="504"/>
      <c r="AL373" s="510"/>
      <c r="AM373" s="510"/>
      <c r="AN373" s="510"/>
      <c r="AO373" s="510"/>
      <c r="AP373" s="510"/>
      <c r="AQ373" s="510"/>
      <c r="AR373" s="510"/>
      <c r="AS373" s="510"/>
    </row>
    <row r="374" spans="1:45" s="498" customFormat="1" ht="15" customHeight="1" x14ac:dyDescent="0.35">
      <c r="A374"/>
      <c r="B374" s="502"/>
      <c r="C374" s="502"/>
      <c r="D374" s="502"/>
      <c r="E374" s="502"/>
      <c r="F374" s="502"/>
      <c r="G374" s="502"/>
      <c r="H374" s="502"/>
      <c r="I374" s="502"/>
      <c r="J374" s="502"/>
      <c r="K374" s="502"/>
      <c r="L374" s="509"/>
      <c r="M374" s="509"/>
      <c r="N374" s="509"/>
      <c r="O374" s="509"/>
      <c r="P374" s="509"/>
      <c r="Q374" s="509"/>
      <c r="R374" s="509"/>
      <c r="S374" s="509"/>
      <c r="T374" s="509"/>
      <c r="U374" s="509"/>
      <c r="V374" s="509"/>
      <c r="W374" s="509"/>
      <c r="X374" s="510"/>
      <c r="Y374" s="509"/>
      <c r="Z374" s="509"/>
      <c r="AA374" s="509"/>
      <c r="AB374" s="504"/>
      <c r="AC374" s="510"/>
      <c r="AD374" s="510"/>
      <c r="AE374" s="510"/>
      <c r="AF374" s="510"/>
      <c r="AG374" s="510"/>
      <c r="AH374" s="510"/>
      <c r="AI374" s="510"/>
      <c r="AJ374" s="510"/>
      <c r="AK374" s="504"/>
      <c r="AL374" s="510"/>
      <c r="AM374" s="510"/>
      <c r="AN374" s="510"/>
      <c r="AO374" s="510"/>
      <c r="AP374" s="510"/>
      <c r="AQ374" s="510"/>
      <c r="AR374" s="510"/>
      <c r="AS374" s="510"/>
    </row>
    <row r="375" spans="1:45" s="498" customFormat="1" ht="15" customHeight="1" x14ac:dyDescent="0.35">
      <c r="A375"/>
      <c r="B375" s="502"/>
      <c r="C375" s="502"/>
      <c r="D375" s="502"/>
      <c r="E375" s="502"/>
      <c r="F375" s="502"/>
      <c r="G375" s="502"/>
      <c r="H375" s="502"/>
      <c r="I375" s="502"/>
      <c r="J375" s="502"/>
      <c r="K375" s="502"/>
      <c r="L375" s="510"/>
      <c r="M375" s="510"/>
      <c r="N375" s="510"/>
      <c r="O375" s="510"/>
      <c r="P375" s="510"/>
      <c r="Q375" s="510"/>
      <c r="R375" s="510"/>
      <c r="S375" s="510"/>
      <c r="T375" s="510"/>
      <c r="U375" s="510"/>
      <c r="V375" s="510"/>
      <c r="W375" s="510"/>
      <c r="X375" s="510"/>
      <c r="Y375" s="510"/>
      <c r="Z375" s="510"/>
      <c r="AA375" s="510"/>
      <c r="AB375" s="504"/>
      <c r="AC375" s="510"/>
      <c r="AD375" s="510"/>
      <c r="AE375" s="510"/>
      <c r="AF375" s="510"/>
      <c r="AG375" s="510"/>
      <c r="AH375" s="510"/>
      <c r="AI375" s="510"/>
      <c r="AJ375" s="510"/>
      <c r="AK375" s="504"/>
      <c r="AL375" s="510"/>
      <c r="AM375" s="510"/>
      <c r="AN375" s="510"/>
      <c r="AO375" s="510"/>
      <c r="AP375" s="510"/>
      <c r="AQ375" s="510"/>
      <c r="AR375" s="510"/>
      <c r="AS375" s="510"/>
    </row>
    <row r="376" spans="1:45" s="498" customFormat="1" ht="15" customHeight="1" x14ac:dyDescent="0.35">
      <c r="A376"/>
      <c r="B376" s="502"/>
      <c r="C376" s="502"/>
      <c r="D376" s="502"/>
      <c r="E376" s="502"/>
      <c r="F376" s="502"/>
      <c r="G376" s="502"/>
      <c r="H376" s="502"/>
      <c r="I376" s="502"/>
      <c r="J376" s="502"/>
      <c r="K376" s="502"/>
      <c r="L376" s="510"/>
      <c r="M376" s="510"/>
      <c r="N376" s="510"/>
      <c r="O376" s="510"/>
      <c r="P376" s="510"/>
      <c r="Q376" s="510"/>
      <c r="R376" s="510"/>
      <c r="S376" s="510"/>
      <c r="T376" s="510"/>
      <c r="U376" s="510"/>
      <c r="V376" s="510"/>
      <c r="W376" s="510"/>
      <c r="X376" s="510"/>
      <c r="Y376" s="510"/>
      <c r="Z376" s="510"/>
      <c r="AA376" s="510"/>
      <c r="AB376" s="504"/>
      <c r="AC376" s="510"/>
      <c r="AD376" s="510"/>
      <c r="AE376" s="510"/>
      <c r="AF376" s="510"/>
      <c r="AG376" s="510"/>
      <c r="AH376" s="510"/>
      <c r="AI376" s="510"/>
      <c r="AJ376" s="510"/>
      <c r="AK376" s="504"/>
      <c r="AL376" s="510"/>
      <c r="AM376" s="510"/>
      <c r="AN376" s="510"/>
      <c r="AO376" s="510"/>
      <c r="AP376" s="510"/>
      <c r="AQ376" s="510"/>
      <c r="AR376" s="510"/>
      <c r="AS376" s="510"/>
    </row>
    <row r="377" spans="1:45" s="498" customFormat="1" ht="15" customHeight="1" x14ac:dyDescent="0.35">
      <c r="A377"/>
      <c r="B377" s="502"/>
      <c r="C377" s="502"/>
      <c r="D377" s="502"/>
      <c r="E377" s="502"/>
      <c r="F377" s="502"/>
      <c r="G377" s="502"/>
      <c r="H377" s="502"/>
      <c r="I377" s="502"/>
      <c r="J377" s="502"/>
      <c r="K377" s="502"/>
      <c r="L377" s="504"/>
      <c r="M377" s="504"/>
      <c r="N377" s="504"/>
      <c r="O377" s="504"/>
      <c r="P377" s="504"/>
      <c r="Q377" s="504"/>
      <c r="R377" s="504"/>
      <c r="S377" s="504"/>
      <c r="T377" s="504"/>
      <c r="U377" s="504"/>
      <c r="V377" s="504"/>
      <c r="W377" s="504"/>
      <c r="X377" s="510"/>
      <c r="Y377" s="504"/>
      <c r="Z377" s="504"/>
      <c r="AA377" s="504"/>
      <c r="AB377" s="504"/>
      <c r="AC377" s="510"/>
      <c r="AD377" s="510"/>
      <c r="AE377" s="510"/>
      <c r="AF377" s="510"/>
      <c r="AG377" s="510"/>
      <c r="AH377" s="510"/>
      <c r="AI377" s="510"/>
      <c r="AJ377" s="510"/>
      <c r="AK377" s="504"/>
      <c r="AL377" s="510"/>
      <c r="AM377" s="510"/>
      <c r="AN377" s="510"/>
      <c r="AO377" s="510"/>
      <c r="AP377" s="510"/>
      <c r="AQ377" s="510"/>
      <c r="AR377" s="510"/>
      <c r="AS377" s="510"/>
    </row>
    <row r="378" spans="1:45" s="498" customFormat="1" ht="15" customHeight="1" x14ac:dyDescent="0.35">
      <c r="A378"/>
      <c r="B378" s="511"/>
      <c r="C378" s="502"/>
      <c r="D378" s="502"/>
      <c r="E378" s="502"/>
      <c r="F378" s="502"/>
      <c r="G378" s="502"/>
      <c r="H378" s="502"/>
      <c r="I378" s="502"/>
      <c r="J378" s="502"/>
      <c r="K378" s="502"/>
      <c r="L378" s="504"/>
      <c r="M378" s="504"/>
      <c r="N378" s="504"/>
      <c r="O378" s="504"/>
      <c r="P378" s="504"/>
      <c r="Q378" s="504"/>
      <c r="R378" s="504"/>
      <c r="S378" s="504"/>
      <c r="T378" s="504"/>
      <c r="U378" s="504"/>
      <c r="V378" s="504"/>
      <c r="W378" s="504"/>
      <c r="X378" s="510"/>
      <c r="Y378" s="504"/>
      <c r="Z378" s="504"/>
      <c r="AA378" s="504"/>
      <c r="AB378" s="504"/>
      <c r="AC378" s="510"/>
      <c r="AD378" s="510"/>
      <c r="AE378" s="510"/>
      <c r="AF378" s="510"/>
      <c r="AG378" s="510"/>
      <c r="AH378" s="510"/>
      <c r="AI378" s="510"/>
      <c r="AJ378" s="510"/>
      <c r="AK378" s="504"/>
      <c r="AL378" s="510"/>
      <c r="AM378" s="510"/>
      <c r="AN378" s="510"/>
      <c r="AO378" s="510"/>
      <c r="AP378" s="510"/>
      <c r="AQ378" s="510"/>
      <c r="AR378" s="510"/>
      <c r="AS378" s="510"/>
    </row>
    <row r="379" spans="1:45" s="498" customFormat="1" ht="15" customHeight="1" x14ac:dyDescent="0.35">
      <c r="A379"/>
      <c r="B379" s="502"/>
      <c r="C379" s="502"/>
      <c r="D379" s="502"/>
      <c r="E379" s="502"/>
      <c r="F379" s="502"/>
      <c r="G379" s="502"/>
      <c r="H379" s="502"/>
      <c r="I379" s="502"/>
      <c r="J379" s="502"/>
      <c r="K379" s="502"/>
      <c r="L379" s="509"/>
      <c r="M379" s="509"/>
      <c r="N379" s="509"/>
      <c r="O379" s="509"/>
      <c r="P379" s="509"/>
      <c r="Q379" s="509"/>
      <c r="R379" s="509"/>
      <c r="S379" s="509"/>
      <c r="T379" s="509"/>
      <c r="U379" s="509"/>
      <c r="V379" s="509"/>
      <c r="W379" s="509"/>
      <c r="X379" s="510"/>
      <c r="Y379" s="509"/>
      <c r="Z379" s="509"/>
      <c r="AA379" s="509"/>
      <c r="AB379" s="504"/>
      <c r="AC379" s="510"/>
      <c r="AD379" s="510"/>
      <c r="AE379" s="510"/>
      <c r="AF379" s="510"/>
      <c r="AG379" s="510"/>
      <c r="AH379" s="510"/>
      <c r="AI379" s="510"/>
      <c r="AJ379" s="510"/>
      <c r="AK379" s="504"/>
      <c r="AL379" s="510"/>
      <c r="AM379" s="510"/>
      <c r="AN379" s="510"/>
      <c r="AO379" s="510"/>
      <c r="AP379" s="510"/>
      <c r="AQ379" s="510"/>
      <c r="AR379" s="510"/>
      <c r="AS379" s="510"/>
    </row>
    <row r="380" spans="1:45" s="498" customFormat="1" ht="15" customHeight="1" x14ac:dyDescent="0.35">
      <c r="A380"/>
      <c r="B380" s="502"/>
      <c r="C380" s="502"/>
      <c r="D380" s="502"/>
      <c r="E380" s="502"/>
      <c r="F380" s="502"/>
      <c r="G380" s="502"/>
      <c r="H380" s="502"/>
      <c r="I380" s="502"/>
      <c r="J380" s="502"/>
      <c r="K380" s="502"/>
      <c r="L380" s="509"/>
      <c r="M380" s="509"/>
      <c r="N380" s="509"/>
      <c r="O380" s="509"/>
      <c r="P380" s="509"/>
      <c r="Q380" s="509"/>
      <c r="R380" s="509"/>
      <c r="S380" s="509"/>
      <c r="T380" s="509"/>
      <c r="U380" s="509"/>
      <c r="V380" s="509"/>
      <c r="W380" s="509"/>
      <c r="X380" s="510"/>
      <c r="Y380" s="509"/>
      <c r="Z380" s="509"/>
      <c r="AA380" s="509"/>
      <c r="AB380" s="504"/>
      <c r="AC380" s="510"/>
      <c r="AD380" s="510"/>
      <c r="AE380" s="510"/>
      <c r="AF380" s="510"/>
      <c r="AG380" s="510"/>
      <c r="AH380" s="510"/>
      <c r="AI380" s="510"/>
      <c r="AJ380" s="510"/>
      <c r="AK380" s="504"/>
      <c r="AL380" s="510"/>
      <c r="AM380" s="510"/>
      <c r="AN380" s="510"/>
      <c r="AO380" s="510"/>
      <c r="AP380" s="510"/>
      <c r="AQ380" s="510"/>
      <c r="AR380" s="510"/>
      <c r="AS380" s="510"/>
    </row>
    <row r="381" spans="1:45" s="498" customFormat="1" ht="15" customHeight="1" x14ac:dyDescent="0.35">
      <c r="A381"/>
      <c r="B381" s="502"/>
      <c r="C381" s="502"/>
      <c r="D381" s="502"/>
      <c r="E381" s="502"/>
      <c r="F381" s="502"/>
      <c r="G381" s="502"/>
      <c r="H381" s="502"/>
      <c r="I381" s="502"/>
      <c r="J381" s="502"/>
      <c r="K381" s="502"/>
      <c r="L381" s="510"/>
      <c r="M381" s="510"/>
      <c r="N381" s="510"/>
      <c r="O381" s="510"/>
      <c r="P381" s="510"/>
      <c r="Q381" s="510"/>
      <c r="R381" s="510"/>
      <c r="S381" s="510"/>
      <c r="T381" s="510"/>
      <c r="U381" s="510"/>
      <c r="V381" s="510"/>
      <c r="W381" s="510"/>
      <c r="X381" s="510"/>
      <c r="Y381" s="510"/>
      <c r="Z381" s="510"/>
      <c r="AA381" s="510"/>
      <c r="AB381" s="510"/>
      <c r="AC381" s="510"/>
      <c r="AD381" s="510"/>
      <c r="AE381" s="510"/>
      <c r="AF381" s="510"/>
      <c r="AG381" s="510"/>
      <c r="AH381" s="510"/>
      <c r="AI381" s="510"/>
      <c r="AJ381" s="510"/>
      <c r="AK381" s="504"/>
      <c r="AL381" s="510"/>
      <c r="AM381" s="510"/>
      <c r="AN381" s="510"/>
      <c r="AO381" s="510"/>
      <c r="AP381" s="510"/>
      <c r="AQ381" s="510"/>
      <c r="AR381" s="510"/>
      <c r="AS381" s="510"/>
    </row>
    <row r="382" spans="1:45" s="498" customFormat="1" ht="15" customHeight="1" x14ac:dyDescent="0.35">
      <c r="A382"/>
      <c r="B382" s="502"/>
      <c r="C382" s="502"/>
      <c r="D382" s="502"/>
      <c r="E382" s="502"/>
      <c r="F382" s="502"/>
      <c r="G382" s="502"/>
      <c r="H382" s="502"/>
      <c r="I382" s="502"/>
      <c r="J382" s="502"/>
      <c r="K382" s="502"/>
      <c r="L382" s="510"/>
      <c r="M382" s="510"/>
      <c r="N382" s="510"/>
      <c r="O382" s="510"/>
      <c r="P382" s="510"/>
      <c r="Q382" s="510"/>
      <c r="R382" s="510"/>
      <c r="S382" s="510"/>
      <c r="T382" s="510"/>
      <c r="U382" s="510"/>
      <c r="V382" s="510"/>
      <c r="W382" s="510"/>
      <c r="X382" s="510"/>
      <c r="Y382" s="510"/>
      <c r="Z382" s="510"/>
      <c r="AA382" s="510"/>
      <c r="AB382" s="510"/>
      <c r="AC382" s="510"/>
      <c r="AD382" s="510"/>
      <c r="AE382" s="510"/>
      <c r="AF382" s="510"/>
      <c r="AG382" s="510"/>
      <c r="AH382" s="510"/>
      <c r="AI382" s="510"/>
      <c r="AJ382" s="510"/>
      <c r="AK382" s="504"/>
      <c r="AL382" s="510"/>
      <c r="AM382" s="510"/>
      <c r="AN382" s="510"/>
      <c r="AO382" s="510"/>
      <c r="AP382" s="510"/>
      <c r="AQ382" s="510"/>
      <c r="AR382" s="510"/>
      <c r="AS382" s="510"/>
    </row>
    <row r="383" spans="1:45" s="498" customFormat="1" ht="15" customHeight="1" x14ac:dyDescent="0.35">
      <c r="A383"/>
      <c r="B383" s="502"/>
      <c r="C383" s="502"/>
      <c r="D383" s="502"/>
      <c r="E383" s="502"/>
      <c r="F383" s="502"/>
      <c r="G383" s="502"/>
      <c r="H383" s="502"/>
      <c r="I383" s="502"/>
      <c r="J383" s="502"/>
      <c r="K383" s="502"/>
      <c r="L383" s="504"/>
      <c r="M383" s="504"/>
      <c r="N383" s="504"/>
      <c r="O383" s="504"/>
      <c r="P383" s="504"/>
      <c r="Q383" s="504"/>
      <c r="R383" s="504"/>
      <c r="S383" s="504"/>
      <c r="T383" s="504"/>
      <c r="U383" s="504"/>
      <c r="V383" s="504"/>
      <c r="W383" s="504"/>
      <c r="X383" s="510"/>
      <c r="Y383" s="504"/>
      <c r="Z383" s="504"/>
      <c r="AA383" s="504"/>
      <c r="AB383" s="504"/>
      <c r="AC383" s="510"/>
      <c r="AD383" s="510"/>
      <c r="AE383" s="510"/>
      <c r="AF383" s="510"/>
      <c r="AG383" s="510"/>
      <c r="AH383" s="510"/>
      <c r="AI383" s="510"/>
      <c r="AJ383" s="510"/>
      <c r="AK383" s="504"/>
      <c r="AL383" s="510"/>
      <c r="AM383" s="510"/>
      <c r="AN383" s="510"/>
      <c r="AO383" s="510"/>
      <c r="AP383" s="510"/>
      <c r="AQ383" s="510"/>
      <c r="AR383" s="510"/>
      <c r="AS383" s="510"/>
    </row>
    <row r="384" spans="1:45" s="498" customFormat="1" ht="15" customHeight="1" x14ac:dyDescent="0.35">
      <c r="A384"/>
      <c r="B384" s="511"/>
      <c r="C384" s="502"/>
      <c r="D384" s="502"/>
      <c r="E384" s="502"/>
      <c r="F384" s="502"/>
      <c r="G384" s="502"/>
      <c r="H384" s="502"/>
      <c r="I384" s="502"/>
      <c r="J384" s="502"/>
      <c r="K384" s="502"/>
      <c r="L384" s="504"/>
      <c r="M384" s="504"/>
      <c r="N384" s="504"/>
      <c r="O384" s="504"/>
      <c r="P384" s="504"/>
      <c r="Q384" s="504"/>
      <c r="R384" s="504"/>
      <c r="S384" s="504"/>
      <c r="T384" s="504"/>
      <c r="U384" s="504"/>
      <c r="V384" s="504"/>
      <c r="W384" s="504"/>
      <c r="X384" s="510"/>
      <c r="Y384" s="504"/>
      <c r="Z384" s="504"/>
      <c r="AA384" s="504"/>
      <c r="AB384" s="504"/>
      <c r="AC384" s="510"/>
      <c r="AD384" s="510"/>
      <c r="AE384" s="510"/>
      <c r="AF384" s="510"/>
      <c r="AG384" s="510"/>
      <c r="AH384" s="510"/>
      <c r="AI384" s="510"/>
      <c r="AJ384" s="510"/>
      <c r="AK384" s="504"/>
      <c r="AL384" s="510"/>
      <c r="AM384" s="510"/>
      <c r="AN384" s="510"/>
      <c r="AO384" s="510"/>
      <c r="AP384" s="510"/>
      <c r="AQ384" s="510"/>
      <c r="AR384" s="510"/>
      <c r="AS384" s="510"/>
    </row>
    <row r="385" spans="1:45" s="498" customFormat="1" ht="15" customHeight="1" x14ac:dyDescent="0.35">
      <c r="A385"/>
      <c r="B385" s="502"/>
      <c r="C385" s="502"/>
      <c r="D385" s="502"/>
      <c r="E385" s="502"/>
      <c r="F385" s="502"/>
      <c r="G385" s="502"/>
      <c r="H385" s="502"/>
      <c r="I385" s="502"/>
      <c r="J385" s="502"/>
      <c r="K385" s="502"/>
      <c r="L385" s="509"/>
      <c r="M385" s="509"/>
      <c r="N385" s="509"/>
      <c r="O385" s="509"/>
      <c r="P385" s="509"/>
      <c r="Q385" s="509"/>
      <c r="R385" s="509"/>
      <c r="S385" s="509"/>
      <c r="T385" s="509"/>
      <c r="U385" s="509"/>
      <c r="V385" s="509"/>
      <c r="W385" s="509"/>
      <c r="X385" s="510"/>
      <c r="Y385" s="509"/>
      <c r="Z385" s="509"/>
      <c r="AA385" s="509"/>
      <c r="AB385" s="504"/>
      <c r="AC385" s="510"/>
      <c r="AD385" s="510"/>
      <c r="AE385" s="510"/>
      <c r="AF385" s="510"/>
      <c r="AG385" s="510"/>
      <c r="AH385" s="510"/>
      <c r="AI385" s="510"/>
      <c r="AJ385" s="510"/>
      <c r="AK385" s="504"/>
      <c r="AL385" s="510"/>
      <c r="AM385" s="510"/>
      <c r="AN385" s="510"/>
      <c r="AO385" s="510"/>
      <c r="AP385" s="510"/>
      <c r="AQ385" s="510"/>
      <c r="AR385" s="510"/>
      <c r="AS385" s="510"/>
    </row>
    <row r="386" spans="1:45" s="498" customFormat="1" ht="15" customHeight="1" x14ac:dyDescent="0.35">
      <c r="A386"/>
      <c r="B386" s="502"/>
      <c r="C386" s="502"/>
      <c r="D386" s="502"/>
      <c r="E386" s="502"/>
      <c r="F386" s="502"/>
      <c r="G386" s="502"/>
      <c r="H386" s="502"/>
      <c r="I386" s="502"/>
      <c r="J386" s="502"/>
      <c r="K386" s="502"/>
      <c r="L386" s="509"/>
      <c r="M386" s="509"/>
      <c r="N386" s="509"/>
      <c r="O386" s="509"/>
      <c r="P386" s="509"/>
      <c r="Q386" s="509"/>
      <c r="R386" s="509"/>
      <c r="S386" s="509"/>
      <c r="T386" s="509"/>
      <c r="U386" s="509"/>
      <c r="V386" s="509"/>
      <c r="W386" s="509"/>
      <c r="X386" s="510"/>
      <c r="Y386" s="509"/>
      <c r="Z386" s="509"/>
      <c r="AA386" s="509"/>
      <c r="AB386" s="504"/>
      <c r="AC386" s="510"/>
      <c r="AD386" s="510"/>
      <c r="AE386" s="510"/>
      <c r="AF386" s="510"/>
      <c r="AG386" s="510"/>
      <c r="AH386" s="510"/>
      <c r="AI386" s="510"/>
      <c r="AJ386" s="510"/>
      <c r="AK386" s="504"/>
      <c r="AL386" s="510"/>
      <c r="AM386" s="510"/>
      <c r="AN386" s="510"/>
      <c r="AO386" s="510"/>
      <c r="AP386" s="510"/>
      <c r="AQ386" s="510"/>
      <c r="AR386" s="510"/>
      <c r="AS386" s="510"/>
    </row>
    <row r="387" spans="1:45" s="498" customFormat="1" ht="15" customHeight="1" x14ac:dyDescent="0.35">
      <c r="A387"/>
      <c r="B387" s="502"/>
      <c r="C387" s="502"/>
      <c r="D387" s="502"/>
      <c r="E387" s="502"/>
      <c r="F387" s="502"/>
      <c r="G387" s="502"/>
      <c r="H387" s="502"/>
      <c r="I387" s="502"/>
      <c r="J387" s="502"/>
      <c r="K387" s="502"/>
      <c r="L387" s="510"/>
      <c r="M387" s="510"/>
      <c r="N387" s="510"/>
      <c r="O387" s="510"/>
      <c r="P387" s="510"/>
      <c r="Q387" s="510"/>
      <c r="R387" s="510"/>
      <c r="S387" s="510"/>
      <c r="T387" s="510"/>
      <c r="U387" s="510"/>
      <c r="V387" s="510"/>
      <c r="W387" s="510"/>
      <c r="X387" s="510"/>
      <c r="Y387" s="510"/>
      <c r="Z387" s="510"/>
      <c r="AA387" s="510"/>
      <c r="AB387" s="510"/>
      <c r="AC387" s="510"/>
      <c r="AD387" s="510"/>
      <c r="AE387" s="510"/>
      <c r="AF387" s="510"/>
      <c r="AG387" s="510"/>
      <c r="AH387" s="510"/>
      <c r="AI387" s="510"/>
      <c r="AJ387" s="510"/>
      <c r="AK387" s="504"/>
      <c r="AL387" s="510"/>
      <c r="AM387" s="510"/>
      <c r="AN387" s="510"/>
      <c r="AO387" s="510"/>
      <c r="AP387" s="510"/>
      <c r="AQ387" s="510"/>
      <c r="AR387" s="510"/>
      <c r="AS387" s="510"/>
    </row>
    <row r="388" spans="1:45" s="498" customFormat="1" ht="15" customHeight="1" x14ac:dyDescent="0.35">
      <c r="A388"/>
      <c r="B388" s="502"/>
      <c r="C388" s="502"/>
      <c r="D388" s="502"/>
      <c r="E388" s="502"/>
      <c r="F388" s="502"/>
      <c r="G388" s="502"/>
      <c r="H388" s="502"/>
      <c r="I388" s="502"/>
      <c r="J388" s="502"/>
      <c r="K388" s="502"/>
      <c r="L388" s="510"/>
      <c r="M388" s="510"/>
      <c r="N388" s="510"/>
      <c r="O388" s="510"/>
      <c r="P388" s="510"/>
      <c r="Q388" s="510"/>
      <c r="R388" s="510"/>
      <c r="S388" s="510"/>
      <c r="T388" s="510"/>
      <c r="U388" s="510"/>
      <c r="V388" s="510"/>
      <c r="W388" s="510"/>
      <c r="X388" s="510"/>
      <c r="Y388" s="510"/>
      <c r="Z388" s="510"/>
      <c r="AA388" s="510"/>
      <c r="AB388" s="510"/>
      <c r="AC388" s="510"/>
      <c r="AD388" s="510"/>
      <c r="AE388" s="510"/>
      <c r="AF388" s="510"/>
      <c r="AG388" s="510"/>
      <c r="AH388" s="510"/>
      <c r="AI388" s="510"/>
      <c r="AJ388" s="510"/>
      <c r="AK388" s="504"/>
      <c r="AL388" s="510"/>
      <c r="AM388" s="510"/>
      <c r="AN388" s="510"/>
      <c r="AO388" s="510"/>
      <c r="AP388" s="510"/>
      <c r="AQ388" s="510"/>
      <c r="AR388" s="510"/>
      <c r="AS388" s="510"/>
    </row>
    <row r="389" spans="1:45" s="498" customFormat="1" ht="15" customHeight="1" x14ac:dyDescent="0.35">
      <c r="A389"/>
      <c r="B389" s="511"/>
      <c r="C389" s="502"/>
      <c r="D389" s="502"/>
      <c r="E389" s="502"/>
      <c r="F389" s="502"/>
      <c r="G389" s="502"/>
      <c r="H389" s="502"/>
      <c r="I389" s="502"/>
      <c r="J389" s="502"/>
      <c r="K389" s="502"/>
      <c r="L389" s="509"/>
      <c r="M389" s="509"/>
      <c r="N389" s="509"/>
      <c r="O389" s="509"/>
      <c r="P389" s="509"/>
      <c r="Q389" s="509"/>
      <c r="R389" s="509"/>
      <c r="S389" s="509"/>
      <c r="T389" s="509"/>
      <c r="U389" s="509"/>
      <c r="V389" s="509"/>
      <c r="W389" s="509"/>
      <c r="X389" s="510"/>
      <c r="Y389" s="509"/>
      <c r="Z389" s="509"/>
      <c r="AA389" s="509"/>
      <c r="AB389" s="504"/>
      <c r="AC389" s="510"/>
      <c r="AD389" s="510"/>
      <c r="AE389" s="510"/>
      <c r="AF389" s="510"/>
      <c r="AG389" s="510"/>
      <c r="AH389" s="510"/>
      <c r="AI389" s="510"/>
      <c r="AJ389" s="510"/>
      <c r="AK389" s="504"/>
      <c r="AL389" s="510"/>
      <c r="AM389" s="510"/>
      <c r="AN389" s="510"/>
      <c r="AO389" s="510"/>
      <c r="AP389" s="510"/>
      <c r="AQ389" s="510"/>
      <c r="AR389" s="510"/>
      <c r="AS389" s="510"/>
    </row>
    <row r="390" spans="1:45" s="498" customFormat="1" ht="15" customHeight="1" x14ac:dyDescent="0.35">
      <c r="A390"/>
      <c r="B390" s="502"/>
      <c r="C390" s="502"/>
      <c r="D390" s="502"/>
      <c r="E390" s="502"/>
      <c r="F390" s="502"/>
      <c r="G390" s="502"/>
      <c r="H390" s="502"/>
      <c r="I390" s="502"/>
      <c r="J390" s="502"/>
      <c r="K390" s="502"/>
      <c r="L390" s="504"/>
      <c r="M390" s="504"/>
      <c r="N390" s="504"/>
      <c r="O390" s="504"/>
      <c r="P390" s="504"/>
      <c r="Q390" s="504"/>
      <c r="R390" s="504"/>
      <c r="S390" s="504"/>
      <c r="T390" s="504"/>
      <c r="U390" s="504"/>
      <c r="V390" s="504"/>
      <c r="W390" s="504"/>
      <c r="X390" s="510"/>
      <c r="Y390" s="504"/>
      <c r="Z390" s="504"/>
      <c r="AA390" s="504"/>
      <c r="AB390" s="504"/>
      <c r="AC390" s="510"/>
      <c r="AD390" s="510"/>
      <c r="AE390" s="510"/>
      <c r="AF390" s="510"/>
      <c r="AG390" s="510"/>
      <c r="AH390" s="510"/>
      <c r="AI390" s="510"/>
      <c r="AJ390" s="510"/>
      <c r="AK390" s="504"/>
      <c r="AL390" s="510"/>
      <c r="AM390" s="510"/>
      <c r="AN390" s="510"/>
      <c r="AO390" s="510"/>
      <c r="AP390" s="510"/>
      <c r="AQ390" s="510"/>
      <c r="AR390" s="510"/>
      <c r="AS390" s="510"/>
    </row>
    <row r="391" spans="1:45" s="498" customFormat="1" ht="15" customHeight="1" x14ac:dyDescent="0.35">
      <c r="A391"/>
      <c r="B391" s="502"/>
      <c r="C391" s="502"/>
      <c r="D391" s="502"/>
      <c r="E391" s="502"/>
      <c r="F391" s="502"/>
      <c r="G391" s="502"/>
      <c r="H391" s="502"/>
      <c r="I391" s="502"/>
      <c r="J391" s="502"/>
      <c r="K391" s="502"/>
      <c r="L391" s="509"/>
      <c r="M391" s="509"/>
      <c r="N391" s="509"/>
      <c r="O391" s="509"/>
      <c r="P391" s="509"/>
      <c r="Q391" s="509"/>
      <c r="R391" s="509"/>
      <c r="S391" s="509"/>
      <c r="T391" s="509"/>
      <c r="U391" s="509"/>
      <c r="V391" s="509"/>
      <c r="W391" s="509"/>
      <c r="X391" s="510"/>
      <c r="Y391" s="509"/>
      <c r="Z391" s="509"/>
      <c r="AA391" s="509"/>
      <c r="AB391" s="504"/>
      <c r="AC391" s="510"/>
      <c r="AD391" s="510"/>
      <c r="AE391" s="510"/>
      <c r="AF391" s="510"/>
      <c r="AG391" s="510"/>
      <c r="AH391" s="510"/>
      <c r="AI391" s="510"/>
      <c r="AJ391" s="510"/>
      <c r="AK391" s="504"/>
      <c r="AL391" s="510"/>
      <c r="AM391" s="510"/>
      <c r="AN391" s="510"/>
      <c r="AO391" s="510"/>
      <c r="AP391" s="510"/>
      <c r="AQ391" s="510"/>
      <c r="AR391" s="510"/>
      <c r="AS391" s="510"/>
    </row>
    <row r="392" spans="1:45" s="498" customFormat="1" ht="15" customHeight="1" x14ac:dyDescent="0.35">
      <c r="A392"/>
      <c r="B392" s="511"/>
      <c r="C392" s="502"/>
      <c r="D392" s="502"/>
      <c r="E392" s="502"/>
      <c r="F392" s="502"/>
      <c r="G392" s="502"/>
      <c r="H392" s="502"/>
      <c r="I392" s="502"/>
      <c r="J392" s="502"/>
      <c r="K392" s="502"/>
      <c r="L392" s="509"/>
      <c r="M392" s="509"/>
      <c r="N392" s="509"/>
      <c r="O392" s="509"/>
      <c r="P392" s="509"/>
      <c r="Q392" s="509"/>
      <c r="R392" s="509"/>
      <c r="S392" s="509"/>
      <c r="T392" s="509"/>
      <c r="U392" s="509"/>
      <c r="V392" s="509"/>
      <c r="W392" s="509"/>
      <c r="X392" s="510"/>
      <c r="Y392" s="509"/>
      <c r="Z392" s="509"/>
      <c r="AA392" s="509"/>
      <c r="AB392" s="504"/>
      <c r="AC392" s="510"/>
      <c r="AD392" s="510"/>
      <c r="AE392" s="510"/>
      <c r="AF392" s="510"/>
      <c r="AG392" s="510"/>
      <c r="AH392" s="510"/>
      <c r="AI392" s="510"/>
      <c r="AJ392" s="510"/>
      <c r="AK392" s="504"/>
      <c r="AL392" s="510"/>
      <c r="AM392" s="510"/>
      <c r="AN392" s="510"/>
      <c r="AO392" s="510"/>
      <c r="AP392" s="510"/>
      <c r="AQ392" s="510"/>
      <c r="AR392" s="510"/>
      <c r="AS392" s="510"/>
    </row>
    <row r="393" spans="1:45" s="498" customFormat="1" ht="15" customHeight="1" x14ac:dyDescent="0.35">
      <c r="A393"/>
      <c r="B393" s="502"/>
      <c r="C393" s="502"/>
      <c r="D393" s="502"/>
      <c r="E393" s="502"/>
      <c r="F393" s="502"/>
      <c r="G393" s="502"/>
      <c r="H393" s="502"/>
      <c r="I393" s="502"/>
      <c r="J393" s="502"/>
      <c r="K393" s="502"/>
      <c r="L393" s="512"/>
      <c r="M393" s="512"/>
      <c r="N393" s="512"/>
      <c r="O393" s="512"/>
      <c r="P393" s="512"/>
      <c r="Q393" s="512"/>
      <c r="R393" s="512"/>
      <c r="S393" s="512"/>
      <c r="T393" s="512"/>
      <c r="U393" s="512"/>
      <c r="V393" s="512"/>
      <c r="W393" s="512"/>
      <c r="X393" s="510"/>
      <c r="Y393" s="512"/>
      <c r="Z393" s="512"/>
      <c r="AA393" s="512"/>
      <c r="AB393" s="504"/>
      <c r="AC393" s="510"/>
      <c r="AD393" s="510"/>
      <c r="AE393" s="510"/>
      <c r="AF393" s="510"/>
      <c r="AG393" s="510"/>
      <c r="AH393" s="510"/>
      <c r="AI393" s="510"/>
      <c r="AJ393" s="510"/>
      <c r="AK393" s="504"/>
      <c r="AL393" s="510"/>
      <c r="AM393" s="510"/>
      <c r="AN393" s="510"/>
      <c r="AO393" s="510"/>
      <c r="AP393" s="510"/>
      <c r="AQ393" s="510"/>
      <c r="AR393" s="510"/>
      <c r="AS393" s="510"/>
    </row>
    <row r="394" spans="1:45" s="498" customFormat="1" ht="15" customHeight="1" x14ac:dyDescent="0.35">
      <c r="A394"/>
      <c r="B394" s="511"/>
      <c r="C394" s="502"/>
      <c r="D394" s="502"/>
      <c r="E394" s="502"/>
      <c r="F394" s="502"/>
      <c r="G394" s="502"/>
      <c r="H394" s="502"/>
      <c r="I394" s="502"/>
      <c r="J394" s="502"/>
      <c r="K394" s="502"/>
      <c r="L394" s="509"/>
      <c r="M394" s="509"/>
      <c r="N394" s="509"/>
      <c r="O394" s="509"/>
      <c r="P394" s="509"/>
      <c r="Q394" s="509"/>
      <c r="R394" s="509"/>
      <c r="S394" s="509"/>
      <c r="T394" s="509"/>
      <c r="U394" s="509"/>
      <c r="V394" s="509"/>
      <c r="W394" s="509"/>
      <c r="X394" s="510"/>
      <c r="Y394" s="509"/>
      <c r="Z394" s="509"/>
      <c r="AA394" s="509"/>
      <c r="AB394" s="504"/>
      <c r="AC394" s="510"/>
      <c r="AD394" s="510"/>
      <c r="AE394" s="510"/>
      <c r="AF394" s="510"/>
      <c r="AG394" s="510"/>
      <c r="AH394" s="510"/>
      <c r="AI394" s="510"/>
      <c r="AJ394" s="510"/>
      <c r="AK394" s="504"/>
      <c r="AL394" s="510"/>
      <c r="AM394" s="510"/>
      <c r="AN394" s="510"/>
      <c r="AO394" s="510"/>
      <c r="AP394" s="510"/>
      <c r="AQ394" s="510"/>
      <c r="AR394" s="510"/>
      <c r="AS394" s="510"/>
    </row>
    <row r="395" spans="1:45" s="498" customFormat="1" ht="15" customHeight="1" x14ac:dyDescent="0.35">
      <c r="A395"/>
      <c r="B395" s="502"/>
      <c r="C395" s="502"/>
      <c r="D395" s="502"/>
      <c r="E395" s="502"/>
      <c r="F395" s="502"/>
      <c r="G395" s="502"/>
      <c r="H395" s="502"/>
      <c r="I395" s="502"/>
      <c r="J395" s="502"/>
      <c r="K395" s="502"/>
      <c r="L395" s="504"/>
      <c r="M395" s="504"/>
      <c r="N395" s="504"/>
      <c r="O395" s="504"/>
      <c r="P395" s="504"/>
      <c r="Q395" s="504"/>
      <c r="R395" s="504"/>
      <c r="S395" s="504"/>
      <c r="T395" s="504"/>
      <c r="U395" s="504"/>
      <c r="V395" s="504"/>
      <c r="W395" s="504"/>
      <c r="X395" s="510"/>
      <c r="Y395" s="504"/>
      <c r="Z395" s="504"/>
      <c r="AA395" s="504"/>
      <c r="AB395" s="504"/>
      <c r="AC395" s="510"/>
      <c r="AD395" s="510"/>
      <c r="AE395" s="510"/>
      <c r="AF395" s="510"/>
      <c r="AG395" s="510"/>
      <c r="AH395" s="510"/>
      <c r="AI395" s="510"/>
      <c r="AJ395" s="510"/>
      <c r="AK395" s="504"/>
      <c r="AL395" s="510"/>
      <c r="AM395" s="510"/>
      <c r="AN395" s="510"/>
      <c r="AO395" s="510"/>
      <c r="AP395" s="510"/>
      <c r="AQ395" s="510"/>
      <c r="AR395" s="510"/>
      <c r="AS395" s="510"/>
    </row>
    <row r="396" spans="1:45" s="498" customFormat="1" ht="15" customHeight="1" x14ac:dyDescent="0.35">
      <c r="A396"/>
      <c r="B396" s="511"/>
      <c r="C396" s="502"/>
      <c r="D396" s="502"/>
      <c r="E396" s="502"/>
      <c r="F396" s="502"/>
      <c r="G396" s="502"/>
      <c r="H396" s="502"/>
      <c r="I396" s="502"/>
      <c r="J396" s="502"/>
      <c r="K396" s="502"/>
      <c r="L396" s="504"/>
      <c r="M396" s="504"/>
      <c r="N396" s="504"/>
      <c r="O396" s="504"/>
      <c r="P396" s="504"/>
      <c r="Q396" s="504"/>
      <c r="R396" s="504"/>
      <c r="S396" s="504"/>
      <c r="T396" s="504"/>
      <c r="U396" s="504"/>
      <c r="V396" s="504"/>
      <c r="W396" s="504"/>
      <c r="X396" s="510"/>
      <c r="Y396" s="504"/>
      <c r="Z396" s="504"/>
      <c r="AA396" s="504"/>
      <c r="AB396" s="504"/>
      <c r="AC396" s="510"/>
      <c r="AD396" s="510"/>
      <c r="AE396" s="510"/>
      <c r="AF396" s="510"/>
      <c r="AG396" s="510"/>
      <c r="AH396" s="510"/>
      <c r="AI396" s="510"/>
      <c r="AJ396" s="510"/>
      <c r="AK396" s="504"/>
      <c r="AL396" s="510"/>
      <c r="AM396" s="510"/>
      <c r="AN396" s="510"/>
      <c r="AO396" s="510"/>
      <c r="AP396" s="510"/>
      <c r="AQ396" s="510"/>
      <c r="AR396" s="510"/>
      <c r="AS396" s="510"/>
    </row>
    <row r="397" spans="1:45" s="498" customFormat="1" ht="15" customHeight="1" x14ac:dyDescent="0.35">
      <c r="A397"/>
      <c r="B397" s="502"/>
      <c r="C397" s="502"/>
      <c r="D397" s="502"/>
      <c r="E397" s="502"/>
      <c r="F397" s="502"/>
      <c r="G397" s="502"/>
      <c r="H397" s="502"/>
      <c r="I397" s="502"/>
      <c r="J397" s="502"/>
      <c r="K397" s="502"/>
      <c r="L397" s="509"/>
      <c r="M397" s="509"/>
      <c r="N397" s="509"/>
      <c r="O397" s="509"/>
      <c r="P397" s="509"/>
      <c r="Q397" s="509"/>
      <c r="R397" s="509"/>
      <c r="S397" s="509"/>
      <c r="T397" s="509"/>
      <c r="U397" s="509"/>
      <c r="V397" s="509"/>
      <c r="W397" s="509"/>
      <c r="X397" s="510"/>
      <c r="Y397" s="509"/>
      <c r="Z397" s="509"/>
      <c r="AA397" s="509"/>
      <c r="AB397" s="504"/>
      <c r="AC397" s="510"/>
      <c r="AD397" s="510"/>
      <c r="AE397" s="510"/>
      <c r="AF397" s="510"/>
      <c r="AG397" s="510"/>
      <c r="AH397" s="510"/>
      <c r="AI397" s="510"/>
      <c r="AJ397" s="510"/>
      <c r="AK397" s="504"/>
      <c r="AL397" s="510"/>
      <c r="AM397" s="510"/>
      <c r="AN397" s="510"/>
      <c r="AO397" s="510"/>
      <c r="AP397" s="510"/>
      <c r="AQ397" s="510"/>
      <c r="AR397" s="510"/>
      <c r="AS397" s="510"/>
    </row>
    <row r="398" spans="1:45" s="498" customFormat="1" ht="15" customHeight="1" x14ac:dyDescent="0.35">
      <c r="A398"/>
      <c r="B398" s="502"/>
      <c r="C398" s="502"/>
      <c r="D398" s="502"/>
      <c r="E398" s="502"/>
      <c r="F398" s="502"/>
      <c r="G398" s="502"/>
      <c r="H398" s="502"/>
      <c r="I398" s="502"/>
      <c r="J398" s="502"/>
      <c r="K398" s="502"/>
      <c r="L398" s="509"/>
      <c r="M398" s="509"/>
      <c r="N398" s="509"/>
      <c r="O398" s="509"/>
      <c r="P398" s="509"/>
      <c r="Q398" s="509"/>
      <c r="R398" s="509"/>
      <c r="S398" s="509"/>
      <c r="T398" s="509"/>
      <c r="U398" s="509"/>
      <c r="V398" s="509"/>
      <c r="W398" s="509"/>
      <c r="X398" s="510"/>
      <c r="Y398" s="509"/>
      <c r="Z398" s="509"/>
      <c r="AA398" s="509"/>
      <c r="AB398" s="504"/>
      <c r="AC398" s="510"/>
      <c r="AD398" s="510"/>
      <c r="AE398" s="510"/>
      <c r="AF398" s="510"/>
      <c r="AG398" s="510"/>
      <c r="AH398" s="510"/>
      <c r="AI398" s="510"/>
      <c r="AJ398" s="510"/>
      <c r="AK398" s="504"/>
      <c r="AL398" s="510"/>
      <c r="AM398" s="510"/>
      <c r="AN398" s="510"/>
      <c r="AO398" s="510"/>
      <c r="AP398" s="510"/>
      <c r="AQ398" s="510"/>
      <c r="AR398" s="510"/>
      <c r="AS398" s="510"/>
    </row>
    <row r="399" spans="1:45" s="498" customFormat="1" ht="15" customHeight="1" x14ac:dyDescent="0.35">
      <c r="A399"/>
      <c r="B399" s="502"/>
      <c r="C399" s="502"/>
      <c r="D399" s="502"/>
      <c r="E399" s="502"/>
      <c r="F399" s="502"/>
      <c r="G399" s="502"/>
      <c r="H399" s="502"/>
      <c r="I399" s="502"/>
      <c r="J399" s="502"/>
      <c r="K399" s="502"/>
      <c r="L399" s="510"/>
      <c r="M399" s="510"/>
      <c r="N399" s="510"/>
      <c r="O399" s="510"/>
      <c r="P399" s="510"/>
      <c r="Q399" s="510"/>
      <c r="R399" s="510"/>
      <c r="S399" s="510"/>
      <c r="T399" s="510"/>
      <c r="U399" s="510"/>
      <c r="V399" s="510"/>
      <c r="W399" s="510"/>
      <c r="X399" s="510"/>
      <c r="Y399" s="510"/>
      <c r="Z399" s="510"/>
      <c r="AA399" s="510"/>
      <c r="AB399" s="510"/>
      <c r="AC399" s="510"/>
      <c r="AD399" s="510"/>
      <c r="AE399" s="510"/>
      <c r="AF399" s="510"/>
      <c r="AG399" s="510"/>
      <c r="AH399" s="510"/>
      <c r="AI399" s="510"/>
      <c r="AJ399" s="510"/>
      <c r="AK399" s="504"/>
      <c r="AL399" s="510"/>
      <c r="AM399" s="510"/>
      <c r="AN399" s="510"/>
      <c r="AO399" s="510"/>
      <c r="AP399" s="510"/>
      <c r="AQ399" s="510"/>
      <c r="AR399" s="510"/>
      <c r="AS399" s="510"/>
    </row>
    <row r="400" spans="1:45" s="498" customFormat="1" ht="15" customHeight="1" x14ac:dyDescent="0.35">
      <c r="A400"/>
      <c r="B400" s="502"/>
      <c r="C400" s="502"/>
      <c r="D400" s="502"/>
      <c r="E400" s="502"/>
      <c r="F400" s="502"/>
      <c r="G400" s="502"/>
      <c r="H400" s="502"/>
      <c r="I400" s="502"/>
      <c r="J400" s="502"/>
      <c r="K400" s="502"/>
      <c r="L400" s="510"/>
      <c r="M400" s="510"/>
      <c r="N400" s="510"/>
      <c r="O400" s="510"/>
      <c r="P400" s="510"/>
      <c r="Q400" s="510"/>
      <c r="R400" s="510"/>
      <c r="S400" s="510"/>
      <c r="T400" s="510"/>
      <c r="U400" s="510"/>
      <c r="V400" s="510"/>
      <c r="W400" s="510"/>
      <c r="X400" s="510"/>
      <c r="Y400" s="510"/>
      <c r="Z400" s="510"/>
      <c r="AA400" s="510"/>
      <c r="AB400" s="510"/>
      <c r="AC400" s="510"/>
      <c r="AD400" s="510"/>
      <c r="AE400" s="510"/>
      <c r="AF400" s="510"/>
      <c r="AG400" s="510"/>
      <c r="AH400" s="510"/>
      <c r="AI400" s="510"/>
      <c r="AJ400" s="510"/>
      <c r="AK400" s="504"/>
      <c r="AL400" s="510"/>
      <c r="AM400" s="510"/>
      <c r="AN400" s="510"/>
      <c r="AO400" s="510"/>
      <c r="AP400" s="510"/>
      <c r="AQ400" s="510"/>
      <c r="AR400" s="510"/>
      <c r="AS400" s="510"/>
    </row>
    <row r="401" spans="1:45" s="498" customFormat="1" ht="15" customHeight="1" x14ac:dyDescent="0.35">
      <c r="A401"/>
      <c r="B401" s="502"/>
      <c r="C401" s="502"/>
      <c r="D401" s="502"/>
      <c r="E401" s="502"/>
      <c r="F401" s="502"/>
      <c r="G401" s="502"/>
      <c r="H401" s="502"/>
      <c r="I401" s="502"/>
      <c r="J401" s="502"/>
      <c r="K401" s="502"/>
      <c r="L401" s="509"/>
      <c r="M401" s="509"/>
      <c r="N401" s="509"/>
      <c r="O401" s="509"/>
      <c r="P401" s="509"/>
      <c r="Q401" s="509"/>
      <c r="R401" s="509"/>
      <c r="S401" s="509"/>
      <c r="T401" s="509"/>
      <c r="U401" s="509"/>
      <c r="V401" s="509"/>
      <c r="W401" s="509"/>
      <c r="X401" s="510"/>
      <c r="Y401" s="509"/>
      <c r="Z401" s="509"/>
      <c r="AA401" s="509"/>
      <c r="AB401" s="504"/>
      <c r="AC401" s="510"/>
      <c r="AD401" s="510"/>
      <c r="AE401" s="510"/>
      <c r="AF401" s="510"/>
      <c r="AG401" s="510"/>
      <c r="AH401" s="510"/>
      <c r="AI401" s="510"/>
      <c r="AJ401" s="510"/>
      <c r="AK401" s="504"/>
      <c r="AL401" s="510"/>
      <c r="AM401" s="510"/>
      <c r="AN401" s="510"/>
      <c r="AO401" s="510"/>
      <c r="AP401" s="510"/>
      <c r="AQ401" s="510"/>
      <c r="AR401" s="510"/>
      <c r="AS401" s="510"/>
    </row>
    <row r="402" spans="1:45" s="498" customFormat="1" ht="15" customHeight="1" x14ac:dyDescent="0.35">
      <c r="A402"/>
      <c r="B402" s="502"/>
      <c r="C402" s="502"/>
      <c r="D402" s="502"/>
      <c r="E402" s="502"/>
      <c r="F402" s="502"/>
      <c r="G402" s="502"/>
      <c r="H402" s="502"/>
      <c r="I402" s="502"/>
      <c r="J402" s="502"/>
      <c r="K402" s="502"/>
      <c r="L402" s="504"/>
      <c r="M402" s="504"/>
      <c r="N402" s="504"/>
      <c r="O402" s="504"/>
      <c r="P402" s="504"/>
      <c r="Q402" s="504"/>
      <c r="R402" s="504"/>
      <c r="S402" s="504"/>
      <c r="T402" s="504"/>
      <c r="U402" s="504"/>
      <c r="V402" s="504"/>
      <c r="W402" s="504"/>
      <c r="X402" s="504"/>
      <c r="Y402" s="504"/>
      <c r="Z402" s="504"/>
      <c r="AA402" s="504"/>
      <c r="AB402" s="504"/>
      <c r="AC402" s="504"/>
      <c r="AD402" s="504"/>
      <c r="AE402" s="504"/>
      <c r="AF402" s="504"/>
      <c r="AG402" s="504"/>
      <c r="AH402" s="504"/>
      <c r="AI402" s="504"/>
      <c r="AJ402" s="504"/>
      <c r="AK402" s="504"/>
      <c r="AL402" s="504"/>
      <c r="AM402" s="504"/>
      <c r="AN402" s="504"/>
      <c r="AO402" s="504"/>
      <c r="AP402" s="504"/>
      <c r="AQ402" s="504"/>
      <c r="AR402" s="504"/>
      <c r="AS402" s="504"/>
    </row>
    <row r="403" spans="1:45" s="498" customFormat="1" ht="15" customHeight="1" x14ac:dyDescent="0.35">
      <c r="A403"/>
      <c r="B403" s="502"/>
      <c r="C403" s="502"/>
      <c r="D403" s="502"/>
      <c r="E403" s="502"/>
      <c r="F403" s="502"/>
      <c r="G403" s="502"/>
      <c r="H403" s="502"/>
      <c r="I403" s="502"/>
      <c r="J403" s="502"/>
      <c r="K403" s="502"/>
      <c r="L403" s="509"/>
      <c r="M403" s="509"/>
      <c r="N403" s="509"/>
      <c r="O403" s="509"/>
      <c r="P403" s="509"/>
      <c r="Q403" s="509"/>
      <c r="R403" s="509"/>
      <c r="S403" s="509"/>
      <c r="T403" s="509"/>
      <c r="U403" s="509"/>
      <c r="V403" s="509"/>
      <c r="W403" s="509"/>
      <c r="X403" s="509"/>
      <c r="Y403" s="509"/>
      <c r="Z403" s="509"/>
      <c r="AA403" s="509"/>
      <c r="AB403" s="504"/>
      <c r="AC403" s="509"/>
      <c r="AD403" s="509"/>
      <c r="AE403" s="509"/>
      <c r="AF403" s="509"/>
      <c r="AG403" s="509"/>
      <c r="AH403" s="509"/>
      <c r="AI403" s="509"/>
      <c r="AJ403" s="509"/>
      <c r="AK403" s="504"/>
      <c r="AL403" s="509"/>
      <c r="AM403" s="509"/>
      <c r="AN403" s="509"/>
      <c r="AO403" s="509"/>
      <c r="AP403" s="509"/>
      <c r="AQ403" s="509"/>
      <c r="AR403" s="509"/>
      <c r="AS403" s="509"/>
    </row>
    <row r="404" spans="1:45" s="498" customFormat="1" ht="15" customHeight="1" x14ac:dyDescent="0.35">
      <c r="A404"/>
      <c r="B404" s="502"/>
      <c r="C404" s="502"/>
      <c r="D404" s="502"/>
      <c r="E404" s="502"/>
      <c r="F404" s="502"/>
      <c r="G404" s="502"/>
      <c r="H404" s="502"/>
      <c r="I404" s="502"/>
      <c r="J404" s="502"/>
      <c r="K404" s="502"/>
      <c r="L404" s="509"/>
      <c r="M404" s="509"/>
      <c r="N404" s="509"/>
      <c r="O404" s="509"/>
      <c r="P404" s="509"/>
      <c r="Q404" s="509"/>
      <c r="R404" s="509"/>
      <c r="S404" s="509"/>
      <c r="T404" s="509"/>
      <c r="U404" s="509"/>
      <c r="V404" s="509"/>
      <c r="W404" s="509"/>
      <c r="X404" s="509"/>
      <c r="Y404" s="509"/>
      <c r="Z404" s="509"/>
      <c r="AA404" s="509"/>
      <c r="AB404" s="504"/>
      <c r="AC404" s="509"/>
      <c r="AD404" s="509"/>
      <c r="AE404" s="509"/>
      <c r="AF404" s="509"/>
      <c r="AG404" s="509"/>
      <c r="AH404" s="509"/>
      <c r="AI404" s="509"/>
      <c r="AJ404" s="509"/>
      <c r="AK404" s="504"/>
      <c r="AL404" s="509"/>
      <c r="AM404" s="509"/>
      <c r="AN404" s="509"/>
      <c r="AO404" s="509"/>
      <c r="AP404" s="509"/>
      <c r="AQ404" s="509"/>
      <c r="AR404" s="509"/>
      <c r="AS404" s="509"/>
    </row>
    <row r="405" spans="1:45" s="498" customFormat="1" ht="15" customHeight="1" x14ac:dyDescent="0.35">
      <c r="A405"/>
      <c r="B405" s="511"/>
      <c r="C405" s="502"/>
      <c r="D405" s="502"/>
      <c r="E405" s="502"/>
      <c r="F405" s="502"/>
      <c r="G405" s="502"/>
      <c r="H405" s="502"/>
      <c r="I405" s="502"/>
      <c r="J405" s="502"/>
      <c r="K405" s="502"/>
      <c r="L405" s="513"/>
      <c r="M405" s="513"/>
      <c r="N405" s="509"/>
      <c r="O405" s="509"/>
      <c r="P405" s="509"/>
      <c r="Q405" s="509"/>
      <c r="R405" s="509"/>
      <c r="S405" s="509"/>
      <c r="T405" s="509"/>
      <c r="U405" s="509"/>
      <c r="V405" s="509"/>
      <c r="W405" s="509"/>
      <c r="X405" s="509"/>
      <c r="Y405" s="509"/>
      <c r="Z405" s="509"/>
      <c r="AA405" s="509"/>
      <c r="AB405" s="504"/>
      <c r="AC405" s="509"/>
      <c r="AD405" s="509"/>
      <c r="AE405" s="509"/>
      <c r="AF405" s="509"/>
      <c r="AG405" s="509"/>
      <c r="AH405" s="509"/>
      <c r="AI405" s="509"/>
      <c r="AJ405" s="509"/>
      <c r="AK405" s="504"/>
      <c r="AL405" s="509"/>
      <c r="AM405" s="509"/>
      <c r="AN405" s="509"/>
      <c r="AO405" s="509"/>
      <c r="AP405" s="509"/>
      <c r="AQ405" s="509"/>
      <c r="AR405" s="509"/>
      <c r="AS405" s="509"/>
    </row>
    <row r="406" spans="1:45" s="498" customFormat="1" ht="15" customHeight="1" x14ac:dyDescent="0.35">
      <c r="A406"/>
      <c r="B406" s="502"/>
      <c r="C406" s="502"/>
      <c r="D406" s="502"/>
      <c r="E406" s="502"/>
      <c r="F406" s="502"/>
      <c r="G406" s="502"/>
      <c r="H406" s="502"/>
      <c r="I406" s="502"/>
      <c r="J406" s="502"/>
      <c r="K406" s="502"/>
      <c r="L406" s="509"/>
      <c r="M406" s="509"/>
      <c r="N406" s="509"/>
      <c r="O406" s="509"/>
      <c r="P406" s="509"/>
      <c r="Q406" s="509"/>
      <c r="R406" s="509"/>
      <c r="S406" s="509"/>
      <c r="T406" s="509"/>
      <c r="U406" s="509"/>
      <c r="V406" s="509"/>
      <c r="W406" s="509"/>
      <c r="X406" s="509"/>
      <c r="Y406" s="509"/>
      <c r="Z406" s="509"/>
      <c r="AA406" s="509"/>
      <c r="AB406" s="504"/>
      <c r="AC406" s="509"/>
      <c r="AD406" s="509"/>
      <c r="AE406" s="509"/>
      <c r="AF406" s="509"/>
      <c r="AG406" s="509"/>
      <c r="AH406" s="509"/>
      <c r="AI406" s="509"/>
      <c r="AJ406" s="509"/>
      <c r="AK406" s="504"/>
      <c r="AL406" s="509"/>
      <c r="AM406" s="509"/>
      <c r="AN406" s="509"/>
      <c r="AO406" s="509"/>
      <c r="AP406" s="509"/>
      <c r="AQ406" s="509"/>
      <c r="AR406" s="509"/>
      <c r="AS406" s="509"/>
    </row>
    <row r="407" spans="1:45" s="498" customFormat="1" ht="15" customHeight="1" x14ac:dyDescent="0.35">
      <c r="A407"/>
      <c r="B407" s="502"/>
      <c r="C407" s="502"/>
      <c r="D407" s="502"/>
      <c r="E407" s="502"/>
      <c r="F407" s="502"/>
      <c r="G407" s="502"/>
      <c r="H407" s="502"/>
      <c r="I407" s="502"/>
      <c r="J407" s="502"/>
      <c r="K407" s="502"/>
      <c r="L407" s="509"/>
      <c r="M407" s="509"/>
      <c r="N407" s="509"/>
      <c r="O407" s="509"/>
      <c r="P407" s="509"/>
      <c r="Q407" s="509"/>
      <c r="R407" s="509"/>
      <c r="S407" s="509"/>
      <c r="T407" s="509"/>
      <c r="U407" s="509"/>
      <c r="V407" s="509"/>
      <c r="W407" s="509"/>
      <c r="X407" s="509"/>
      <c r="Y407" s="509"/>
      <c r="Z407" s="509"/>
      <c r="AA407" s="509"/>
      <c r="AB407" s="504"/>
      <c r="AC407" s="509"/>
      <c r="AD407" s="509"/>
      <c r="AE407" s="509"/>
      <c r="AF407" s="509"/>
      <c r="AG407" s="509"/>
      <c r="AH407" s="509"/>
      <c r="AI407" s="509"/>
      <c r="AJ407" s="509"/>
      <c r="AK407" s="504"/>
      <c r="AL407" s="509"/>
      <c r="AM407" s="509"/>
      <c r="AN407" s="509"/>
      <c r="AO407" s="509"/>
      <c r="AP407" s="509"/>
      <c r="AQ407" s="509"/>
      <c r="AR407" s="509"/>
      <c r="AS407" s="509"/>
    </row>
    <row r="408" spans="1:45" s="498" customFormat="1" ht="15" customHeight="1" x14ac:dyDescent="0.35">
      <c r="A408"/>
      <c r="B408" s="502"/>
      <c r="C408" s="502"/>
      <c r="D408" s="502"/>
      <c r="E408" s="502"/>
      <c r="F408" s="502"/>
      <c r="G408" s="502"/>
      <c r="H408" s="502"/>
      <c r="I408" s="502"/>
      <c r="J408" s="502"/>
      <c r="K408" s="502"/>
      <c r="L408" s="509"/>
      <c r="M408" s="509"/>
      <c r="N408" s="509"/>
      <c r="O408" s="509"/>
      <c r="P408" s="509"/>
      <c r="Q408" s="509"/>
      <c r="R408" s="509"/>
      <c r="S408" s="509"/>
      <c r="T408" s="509"/>
      <c r="U408" s="509"/>
      <c r="V408" s="509"/>
      <c r="W408" s="509"/>
      <c r="X408" s="509"/>
      <c r="Y408" s="509"/>
      <c r="Z408" s="509"/>
      <c r="AA408" s="509"/>
      <c r="AB408" s="504"/>
      <c r="AC408" s="509"/>
      <c r="AD408" s="509"/>
      <c r="AE408" s="509"/>
      <c r="AF408" s="509"/>
      <c r="AG408" s="509"/>
      <c r="AH408" s="509"/>
      <c r="AI408" s="509"/>
      <c r="AJ408" s="509"/>
      <c r="AK408" s="504"/>
      <c r="AL408" s="509"/>
      <c r="AM408" s="509"/>
      <c r="AN408" s="509"/>
      <c r="AO408" s="509"/>
      <c r="AP408" s="509"/>
      <c r="AQ408" s="509"/>
      <c r="AR408" s="509"/>
      <c r="AS408" s="509"/>
    </row>
    <row r="409" spans="1:45" s="498" customFormat="1" ht="15" customHeight="1" x14ac:dyDescent="0.35">
      <c r="A409"/>
      <c r="B409" s="502"/>
      <c r="C409" s="502"/>
      <c r="D409" s="502"/>
      <c r="E409" s="502"/>
      <c r="F409" s="502"/>
      <c r="G409" s="502"/>
      <c r="H409" s="502"/>
      <c r="I409" s="502"/>
      <c r="J409" s="502"/>
      <c r="K409" s="502"/>
      <c r="L409" s="509"/>
      <c r="M409" s="509"/>
      <c r="N409" s="509"/>
      <c r="O409" s="509"/>
      <c r="P409" s="509"/>
      <c r="Q409" s="509"/>
      <c r="R409" s="509"/>
      <c r="S409" s="509"/>
      <c r="T409" s="509"/>
      <c r="U409" s="509"/>
      <c r="V409" s="509"/>
      <c r="W409" s="509"/>
      <c r="X409" s="509"/>
      <c r="Y409" s="509"/>
      <c r="Z409" s="509"/>
      <c r="AA409" s="509"/>
      <c r="AB409" s="504"/>
      <c r="AC409" s="509"/>
      <c r="AD409" s="509"/>
      <c r="AE409" s="509"/>
      <c r="AF409" s="509"/>
      <c r="AG409" s="509"/>
      <c r="AH409" s="509"/>
      <c r="AI409" s="509"/>
      <c r="AJ409" s="509"/>
      <c r="AK409" s="504"/>
      <c r="AL409" s="509"/>
      <c r="AM409" s="509"/>
      <c r="AN409" s="509"/>
      <c r="AO409" s="509"/>
      <c r="AP409" s="509"/>
      <c r="AQ409" s="509"/>
      <c r="AR409" s="509"/>
      <c r="AS409" s="509"/>
    </row>
    <row r="410" spans="1:45" s="498" customFormat="1" ht="15" customHeight="1" x14ac:dyDescent="0.35">
      <c r="A410"/>
      <c r="B410" s="511"/>
      <c r="C410" s="502"/>
      <c r="D410" s="502"/>
      <c r="E410" s="502"/>
      <c r="F410" s="502"/>
      <c r="G410" s="502"/>
      <c r="H410" s="502"/>
      <c r="I410" s="502"/>
      <c r="J410" s="502"/>
      <c r="K410" s="502"/>
      <c r="L410" s="509"/>
      <c r="M410" s="509"/>
      <c r="N410" s="509"/>
      <c r="O410" s="509"/>
      <c r="P410" s="509"/>
      <c r="Q410" s="509"/>
      <c r="R410" s="509"/>
      <c r="S410" s="509"/>
      <c r="T410" s="509"/>
      <c r="U410" s="509"/>
      <c r="V410" s="509"/>
      <c r="W410" s="509"/>
      <c r="X410" s="509"/>
      <c r="Y410" s="509"/>
      <c r="Z410" s="509"/>
      <c r="AA410" s="509"/>
      <c r="AB410" s="504"/>
      <c r="AC410" s="509"/>
      <c r="AD410" s="509"/>
      <c r="AE410" s="509"/>
      <c r="AF410" s="509"/>
      <c r="AG410" s="509"/>
      <c r="AH410" s="509"/>
      <c r="AI410" s="509"/>
      <c r="AJ410" s="509"/>
      <c r="AK410" s="504"/>
      <c r="AL410" s="509"/>
      <c r="AM410" s="509"/>
      <c r="AN410" s="509"/>
      <c r="AO410" s="509"/>
      <c r="AP410" s="509"/>
      <c r="AQ410" s="509"/>
      <c r="AR410" s="509"/>
      <c r="AS410" s="509"/>
    </row>
    <row r="411" spans="1:45" s="498" customFormat="1" ht="15" customHeight="1" x14ac:dyDescent="0.35">
      <c r="A411"/>
      <c r="B411" s="502"/>
      <c r="C411" s="502"/>
      <c r="D411" s="502"/>
      <c r="E411" s="502"/>
      <c r="F411" s="502"/>
      <c r="G411" s="502"/>
      <c r="H411" s="502"/>
      <c r="I411" s="502"/>
      <c r="J411" s="502"/>
      <c r="K411" s="502"/>
      <c r="L411" s="504"/>
      <c r="M411" s="504"/>
      <c r="N411" s="504"/>
      <c r="O411" s="504"/>
      <c r="P411" s="504"/>
      <c r="Q411" s="504"/>
      <c r="R411" s="504"/>
      <c r="S411" s="504"/>
      <c r="T411" s="504"/>
      <c r="U411" s="504"/>
      <c r="V411" s="504"/>
      <c r="W411" s="504"/>
      <c r="X411" s="504"/>
      <c r="Y411" s="504"/>
      <c r="Z411" s="504"/>
      <c r="AA411" s="504"/>
      <c r="AB411" s="504"/>
      <c r="AC411" s="504"/>
      <c r="AD411" s="504"/>
      <c r="AE411" s="504"/>
      <c r="AF411" s="504"/>
      <c r="AG411" s="504"/>
      <c r="AH411" s="504"/>
      <c r="AI411" s="504"/>
      <c r="AJ411" s="504"/>
      <c r="AK411" s="504"/>
      <c r="AL411" s="504"/>
      <c r="AM411" s="504"/>
      <c r="AN411" s="504"/>
      <c r="AO411" s="504"/>
      <c r="AP411" s="504"/>
      <c r="AQ411" s="504"/>
      <c r="AR411" s="504"/>
      <c r="AS411" s="504"/>
    </row>
    <row r="412" spans="1:45" s="498" customFormat="1" ht="15" customHeight="1" x14ac:dyDescent="0.35">
      <c r="A412"/>
      <c r="B412" s="511"/>
      <c r="C412" s="502"/>
      <c r="D412" s="502"/>
      <c r="E412" s="502"/>
      <c r="F412" s="502"/>
      <c r="G412" s="502"/>
      <c r="H412" s="502"/>
      <c r="I412" s="502"/>
      <c r="J412" s="502"/>
      <c r="K412" s="502"/>
      <c r="L412" s="504"/>
      <c r="M412" s="504"/>
      <c r="N412" s="504"/>
      <c r="O412" s="504"/>
      <c r="P412" s="504"/>
      <c r="Q412" s="504"/>
      <c r="R412" s="504"/>
      <c r="S412" s="504"/>
      <c r="T412" s="504"/>
      <c r="U412" s="504"/>
      <c r="V412" s="504"/>
      <c r="W412" s="504"/>
      <c r="X412" s="504"/>
      <c r="Y412" s="504"/>
      <c r="Z412" s="504"/>
      <c r="AA412" s="504"/>
      <c r="AB412" s="504"/>
      <c r="AC412" s="504"/>
      <c r="AD412" s="504"/>
      <c r="AE412" s="504"/>
      <c r="AF412" s="504"/>
      <c r="AG412" s="504"/>
      <c r="AH412" s="504"/>
      <c r="AI412" s="504"/>
      <c r="AJ412" s="504"/>
      <c r="AK412" s="504"/>
      <c r="AL412" s="504"/>
      <c r="AM412" s="504"/>
      <c r="AN412" s="504"/>
      <c r="AO412" s="504"/>
      <c r="AP412" s="504"/>
      <c r="AQ412" s="504"/>
      <c r="AR412" s="504"/>
      <c r="AS412" s="504"/>
    </row>
    <row r="413" spans="1:45" s="498" customFormat="1" ht="15" customHeight="1" x14ac:dyDescent="0.35">
      <c r="A413"/>
      <c r="B413" s="502"/>
      <c r="C413" s="502"/>
      <c r="D413" s="502"/>
      <c r="E413" s="502"/>
      <c r="F413" s="502"/>
      <c r="G413" s="502"/>
      <c r="H413" s="502"/>
      <c r="I413" s="502"/>
      <c r="J413" s="502"/>
      <c r="K413" s="502"/>
      <c r="L413" s="509"/>
      <c r="M413" s="509"/>
      <c r="N413" s="509"/>
      <c r="O413" s="509"/>
      <c r="P413" s="509"/>
      <c r="Q413" s="509"/>
      <c r="R413" s="509"/>
      <c r="S413" s="509"/>
      <c r="T413" s="509"/>
      <c r="U413" s="509"/>
      <c r="V413" s="509"/>
      <c r="W413" s="509"/>
      <c r="X413" s="509"/>
      <c r="Y413" s="509"/>
      <c r="Z413" s="509"/>
      <c r="AA413" s="509"/>
      <c r="AB413" s="504"/>
      <c r="AC413" s="509"/>
      <c r="AD413" s="509"/>
      <c r="AE413" s="509"/>
      <c r="AF413" s="509"/>
      <c r="AG413" s="509"/>
      <c r="AH413" s="509"/>
      <c r="AI413" s="509"/>
      <c r="AJ413" s="509"/>
      <c r="AK413" s="504"/>
      <c r="AL413" s="509"/>
      <c r="AM413" s="509"/>
      <c r="AN413" s="509"/>
      <c r="AO413" s="509"/>
      <c r="AP413" s="509"/>
      <c r="AQ413" s="509"/>
      <c r="AR413" s="509"/>
      <c r="AS413" s="509"/>
    </row>
    <row r="414" spans="1:45" s="498" customFormat="1" ht="15" customHeight="1" x14ac:dyDescent="0.35">
      <c r="A414"/>
      <c r="B414" s="502"/>
      <c r="C414" s="502"/>
      <c r="D414" s="502"/>
      <c r="E414" s="502"/>
      <c r="F414" s="502"/>
      <c r="G414" s="502"/>
      <c r="H414" s="502"/>
      <c r="I414" s="502"/>
      <c r="J414" s="502"/>
      <c r="K414" s="502"/>
      <c r="L414" s="509"/>
      <c r="M414" s="509"/>
      <c r="N414" s="509"/>
      <c r="O414" s="509"/>
      <c r="P414" s="509"/>
      <c r="Q414" s="509"/>
      <c r="R414" s="509"/>
      <c r="S414" s="509"/>
      <c r="T414" s="509"/>
      <c r="U414" s="509"/>
      <c r="V414" s="509"/>
      <c r="W414" s="509"/>
      <c r="X414" s="509"/>
      <c r="Y414" s="509"/>
      <c r="Z414" s="509"/>
      <c r="AA414" s="509"/>
      <c r="AB414" s="504"/>
      <c r="AC414" s="509"/>
      <c r="AD414" s="509"/>
      <c r="AE414" s="509"/>
      <c r="AF414" s="509"/>
      <c r="AG414" s="509"/>
      <c r="AH414" s="509"/>
      <c r="AI414" s="509"/>
      <c r="AJ414" s="509"/>
      <c r="AK414" s="504"/>
      <c r="AL414" s="509"/>
      <c r="AM414" s="509"/>
      <c r="AN414" s="509"/>
      <c r="AO414" s="509"/>
      <c r="AP414" s="509"/>
      <c r="AQ414" s="509"/>
      <c r="AR414" s="509"/>
      <c r="AS414" s="509"/>
    </row>
    <row r="415" spans="1:45" s="498" customFormat="1" ht="15" customHeight="1" x14ac:dyDescent="0.35">
      <c r="A415"/>
      <c r="B415" s="502"/>
      <c r="C415" s="502"/>
      <c r="D415" s="502"/>
      <c r="E415" s="502"/>
      <c r="F415" s="502"/>
      <c r="G415" s="502"/>
      <c r="H415" s="502"/>
      <c r="I415" s="502"/>
      <c r="J415" s="502"/>
      <c r="K415" s="502"/>
      <c r="L415" s="509"/>
      <c r="M415" s="509"/>
      <c r="N415" s="509"/>
      <c r="O415" s="509"/>
      <c r="P415" s="509"/>
      <c r="Q415" s="509"/>
      <c r="R415" s="509"/>
      <c r="S415" s="509"/>
      <c r="T415" s="509"/>
      <c r="U415" s="509"/>
      <c r="V415" s="509"/>
      <c r="W415" s="509"/>
      <c r="X415" s="509"/>
      <c r="Y415" s="509"/>
      <c r="Z415" s="509"/>
      <c r="AA415" s="509"/>
      <c r="AB415" s="509"/>
      <c r="AC415" s="509"/>
      <c r="AD415" s="509"/>
      <c r="AE415" s="509"/>
      <c r="AF415" s="509"/>
      <c r="AG415" s="509"/>
      <c r="AH415" s="509"/>
      <c r="AI415" s="509"/>
      <c r="AJ415" s="509"/>
      <c r="AK415" s="504"/>
      <c r="AL415" s="509"/>
      <c r="AM415" s="509"/>
      <c r="AN415" s="509"/>
      <c r="AO415" s="509"/>
      <c r="AP415" s="509"/>
      <c r="AQ415" s="509"/>
      <c r="AR415" s="509"/>
      <c r="AS415" s="509"/>
    </row>
    <row r="416" spans="1:45" s="498" customFormat="1" ht="15" customHeight="1" x14ac:dyDescent="0.35">
      <c r="A416"/>
      <c r="B416" s="502"/>
      <c r="C416" s="502"/>
      <c r="D416" s="502"/>
      <c r="E416" s="502"/>
      <c r="F416" s="502"/>
      <c r="G416" s="502"/>
      <c r="H416" s="502"/>
      <c r="I416" s="502"/>
      <c r="J416" s="502"/>
      <c r="K416" s="502"/>
      <c r="L416" s="504"/>
      <c r="M416" s="504"/>
      <c r="N416" s="504"/>
      <c r="O416" s="504"/>
      <c r="P416" s="504"/>
      <c r="Q416" s="504"/>
      <c r="R416" s="504"/>
      <c r="S416" s="504"/>
      <c r="T416" s="504"/>
      <c r="U416" s="504"/>
      <c r="V416" s="504"/>
      <c r="W416" s="504"/>
      <c r="X416" s="504"/>
      <c r="Y416" s="504"/>
      <c r="Z416" s="504"/>
      <c r="AA416" s="504"/>
      <c r="AB416" s="504"/>
      <c r="AC416" s="504"/>
      <c r="AD416" s="504"/>
      <c r="AE416" s="504"/>
      <c r="AF416" s="504"/>
      <c r="AG416" s="504"/>
      <c r="AH416" s="504"/>
      <c r="AI416" s="504"/>
      <c r="AJ416" s="504"/>
      <c r="AK416" s="504"/>
      <c r="AL416" s="504"/>
      <c r="AM416" s="504"/>
      <c r="AN416" s="504"/>
      <c r="AO416" s="504"/>
      <c r="AP416" s="504"/>
      <c r="AQ416" s="504"/>
      <c r="AR416" s="504"/>
      <c r="AS416" s="504"/>
    </row>
    <row r="417" spans="1:45" s="498" customFormat="1" ht="15" customHeight="1" x14ac:dyDescent="0.35">
      <c r="A417"/>
      <c r="B417" s="511"/>
      <c r="C417" s="502"/>
      <c r="D417" s="502"/>
      <c r="E417" s="502"/>
      <c r="F417" s="502"/>
      <c r="G417" s="502"/>
      <c r="H417" s="502"/>
      <c r="I417" s="502"/>
      <c r="J417" s="502"/>
      <c r="K417" s="502"/>
      <c r="L417" s="504"/>
      <c r="M417" s="504"/>
      <c r="N417" s="504"/>
      <c r="O417" s="504"/>
      <c r="P417" s="504"/>
      <c r="Q417" s="504"/>
      <c r="R417" s="504"/>
      <c r="S417" s="504"/>
      <c r="T417" s="504"/>
      <c r="U417" s="504"/>
      <c r="V417" s="504"/>
      <c r="W417" s="504"/>
      <c r="X417" s="504"/>
      <c r="Y417" s="504"/>
      <c r="Z417" s="504"/>
      <c r="AA417" s="504"/>
      <c r="AB417" s="504"/>
      <c r="AC417" s="504"/>
      <c r="AD417" s="504"/>
      <c r="AE417" s="504"/>
      <c r="AF417" s="504"/>
      <c r="AG417" s="504"/>
      <c r="AH417" s="504"/>
      <c r="AI417" s="504"/>
      <c r="AJ417" s="504"/>
      <c r="AK417" s="504"/>
      <c r="AL417" s="504"/>
      <c r="AM417" s="504"/>
      <c r="AN417" s="504"/>
      <c r="AO417" s="504"/>
      <c r="AP417" s="504"/>
      <c r="AQ417" s="504"/>
      <c r="AR417" s="504"/>
      <c r="AS417" s="504"/>
    </row>
    <row r="418" spans="1:45" s="498" customFormat="1" ht="15" customHeight="1" x14ac:dyDescent="0.35">
      <c r="A418"/>
      <c r="B418" s="502"/>
      <c r="C418" s="502"/>
      <c r="D418" s="502"/>
      <c r="E418" s="502"/>
      <c r="F418" s="502"/>
      <c r="G418" s="502"/>
      <c r="H418" s="502"/>
      <c r="I418" s="502"/>
      <c r="J418" s="502"/>
      <c r="K418" s="502"/>
      <c r="L418" s="509"/>
      <c r="M418" s="509"/>
      <c r="N418" s="509"/>
      <c r="O418" s="509"/>
      <c r="P418" s="509"/>
      <c r="Q418" s="509"/>
      <c r="R418" s="509"/>
      <c r="S418" s="509"/>
      <c r="T418" s="509"/>
      <c r="U418" s="509"/>
      <c r="V418" s="509"/>
      <c r="W418" s="509"/>
      <c r="X418" s="509"/>
      <c r="Y418" s="509"/>
      <c r="Z418" s="509"/>
      <c r="AA418" s="509"/>
      <c r="AB418" s="504"/>
      <c r="AC418" s="509"/>
      <c r="AD418" s="509"/>
      <c r="AE418" s="509"/>
      <c r="AF418" s="509"/>
      <c r="AG418" s="509"/>
      <c r="AH418" s="509"/>
      <c r="AI418" s="509"/>
      <c r="AJ418" s="509"/>
      <c r="AK418" s="504"/>
      <c r="AL418" s="509"/>
      <c r="AM418" s="509"/>
      <c r="AN418" s="509"/>
      <c r="AO418" s="509"/>
      <c r="AP418" s="509"/>
      <c r="AQ418" s="509"/>
      <c r="AR418" s="509"/>
      <c r="AS418" s="509"/>
    </row>
    <row r="419" spans="1:45" s="498" customFormat="1" ht="15" customHeight="1" x14ac:dyDescent="0.35">
      <c r="A419"/>
      <c r="B419" s="502"/>
      <c r="C419" s="502"/>
      <c r="D419" s="502"/>
      <c r="E419" s="502"/>
      <c r="F419" s="502"/>
      <c r="G419" s="502"/>
      <c r="H419" s="502"/>
      <c r="I419" s="502"/>
      <c r="J419" s="502"/>
      <c r="K419" s="502"/>
      <c r="L419" s="509"/>
      <c r="M419" s="509"/>
      <c r="N419" s="509"/>
      <c r="O419" s="509"/>
      <c r="P419" s="509"/>
      <c r="Q419" s="509"/>
      <c r="R419" s="509"/>
      <c r="S419" s="509"/>
      <c r="T419" s="509"/>
      <c r="U419" s="509"/>
      <c r="V419" s="509"/>
      <c r="W419" s="509"/>
      <c r="X419" s="509"/>
      <c r="Y419" s="509"/>
      <c r="Z419" s="509"/>
      <c r="AA419" s="509"/>
      <c r="AB419" s="504"/>
      <c r="AC419" s="509"/>
      <c r="AD419" s="509"/>
      <c r="AE419" s="509"/>
      <c r="AF419" s="509"/>
      <c r="AG419" s="509"/>
      <c r="AH419" s="509"/>
      <c r="AI419" s="509"/>
      <c r="AJ419" s="509"/>
      <c r="AK419" s="504"/>
      <c r="AL419" s="509"/>
      <c r="AM419" s="509"/>
      <c r="AN419" s="509"/>
      <c r="AO419" s="509"/>
      <c r="AP419" s="509"/>
      <c r="AQ419" s="509"/>
      <c r="AR419" s="509"/>
      <c r="AS419" s="509"/>
    </row>
    <row r="420" spans="1:45" s="498" customFormat="1" ht="15" customHeight="1" x14ac:dyDescent="0.35">
      <c r="A420"/>
      <c r="B420" s="502"/>
      <c r="C420" s="502"/>
      <c r="D420" s="502"/>
      <c r="E420" s="502"/>
      <c r="F420" s="502"/>
      <c r="G420" s="502"/>
      <c r="H420" s="502"/>
      <c r="I420" s="502"/>
      <c r="J420" s="502"/>
      <c r="K420" s="502"/>
      <c r="L420" s="509"/>
      <c r="M420" s="509"/>
      <c r="N420" s="509"/>
      <c r="O420" s="509"/>
      <c r="P420" s="509"/>
      <c r="Q420" s="509"/>
      <c r="R420" s="509"/>
      <c r="S420" s="509"/>
      <c r="T420" s="509"/>
      <c r="U420" s="509"/>
      <c r="V420" s="509"/>
      <c r="W420" s="509"/>
      <c r="X420" s="509"/>
      <c r="Y420" s="509"/>
      <c r="Z420" s="509"/>
      <c r="AA420" s="509"/>
      <c r="AB420" s="504"/>
      <c r="AC420" s="509"/>
      <c r="AD420" s="509"/>
      <c r="AE420" s="509"/>
      <c r="AF420" s="509"/>
      <c r="AG420" s="509"/>
      <c r="AH420" s="509"/>
      <c r="AI420" s="509"/>
      <c r="AJ420" s="509"/>
      <c r="AK420" s="504"/>
      <c r="AL420" s="509"/>
      <c r="AM420" s="509"/>
      <c r="AN420" s="509"/>
      <c r="AO420" s="509"/>
      <c r="AP420" s="509"/>
      <c r="AQ420" s="509"/>
      <c r="AR420" s="509"/>
      <c r="AS420" s="509"/>
    </row>
  </sheetData>
  <sortState xmlns:xlrd2="http://schemas.microsoft.com/office/spreadsheetml/2017/richdata2" ref="B310:AB310">
    <sortCondition ref="L310"/>
  </sortState>
  <phoneticPr fontId="35" type="noConversion"/>
  <pageMargins left="0.7" right="0.7" top="0.75" bottom="0.75" header="0.3" footer="0.3"/>
  <pageSetup paperSize="9" orientation="portrait" r:id="rId1"/>
  <ignoredErrors>
    <ignoredError sqref="AL202:AO202 AP202:AQ202 AP188:AP201 AP203:AP209 AP239:AP253 AP273:AP300 AP308 AP314:AP326 AP337"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9971-DFE3-47A2-BC0D-69CD8A00B352}">
  <sheetPr codeName="Sheet9">
    <tabColor rgb="FF3E8077"/>
  </sheetPr>
  <dimension ref="B1:P41"/>
  <sheetViews>
    <sheetView showGridLines="0" zoomScale="80" zoomScaleNormal="80" workbookViewId="0">
      <selection activeCell="A2" sqref="A2"/>
    </sheetView>
  </sheetViews>
  <sheetFormatPr defaultRowHeight="14.5" x14ac:dyDescent="0.35"/>
  <cols>
    <col min="1" max="1" width="5.54296875" customWidth="1"/>
    <col min="2" max="2" width="33" customWidth="1"/>
    <col min="3" max="3" width="15.54296875" customWidth="1"/>
    <col min="4" max="4" width="17" customWidth="1"/>
    <col min="5" max="7" width="15.54296875" customWidth="1"/>
    <col min="8" max="8" width="20.54296875" customWidth="1"/>
  </cols>
  <sheetData>
    <row r="1" spans="2:16" ht="5.15" customHeight="1" x14ac:dyDescent="0.35"/>
    <row r="2" spans="2:16" ht="35" x14ac:dyDescent="0.35">
      <c r="B2" s="168" t="s">
        <v>222</v>
      </c>
      <c r="C2" s="168"/>
      <c r="D2" s="168"/>
      <c r="E2" s="168"/>
      <c r="F2" s="168"/>
      <c r="G2" s="168"/>
      <c r="H2" s="168"/>
      <c r="I2" s="168"/>
      <c r="J2" s="168"/>
      <c r="K2" s="168"/>
      <c r="L2" s="33"/>
      <c r="M2" s="33"/>
      <c r="N2" s="33"/>
      <c r="O2" s="33"/>
      <c r="P2" s="33"/>
    </row>
    <row r="3" spans="2:16" x14ac:dyDescent="0.35">
      <c r="B3" s="167" t="s">
        <v>223</v>
      </c>
      <c r="C3" s="239" t="s">
        <v>224</v>
      </c>
      <c r="D3" s="239" t="s">
        <v>225</v>
      </c>
      <c r="E3" s="239" t="s">
        <v>226</v>
      </c>
      <c r="F3" s="406" t="s">
        <v>227</v>
      </c>
      <c r="G3" s="406" t="s">
        <v>228</v>
      </c>
      <c r="H3" s="406" t="s">
        <v>229</v>
      </c>
      <c r="I3" s="403"/>
      <c r="J3" s="402"/>
      <c r="N3" s="230"/>
    </row>
    <row r="4" spans="2:16" x14ac:dyDescent="0.35">
      <c r="B4" s="55" t="s">
        <v>70</v>
      </c>
      <c r="C4" s="308">
        <f>+C5</f>
        <v>25</v>
      </c>
      <c r="D4" s="264"/>
      <c r="E4" s="264"/>
      <c r="F4" s="404"/>
      <c r="G4" s="404"/>
      <c r="H4" s="404"/>
      <c r="N4" s="230"/>
    </row>
    <row r="5" spans="2:16" x14ac:dyDescent="0.35">
      <c r="B5" t="s">
        <v>443</v>
      </c>
      <c r="C5" s="465">
        <v>25</v>
      </c>
      <c r="D5" s="432">
        <v>2020</v>
      </c>
      <c r="E5" s="435">
        <v>0.65169999999999995</v>
      </c>
      <c r="F5" s="435" t="s">
        <v>50</v>
      </c>
      <c r="G5" s="435" t="s">
        <v>464</v>
      </c>
      <c r="H5" s="435" t="s">
        <v>465</v>
      </c>
    </row>
    <row r="6" spans="2:16" x14ac:dyDescent="0.35">
      <c r="C6" s="308"/>
      <c r="D6" s="433"/>
      <c r="E6" s="433"/>
      <c r="F6" s="433"/>
      <c r="G6" s="433"/>
      <c r="H6" s="433"/>
      <c r="L6" s="421"/>
    </row>
    <row r="7" spans="2:16" x14ac:dyDescent="0.35">
      <c r="B7" s="55" t="s">
        <v>187</v>
      </c>
      <c r="C7" s="308">
        <f>+C8</f>
        <v>487</v>
      </c>
      <c r="D7" s="433"/>
      <c r="E7" s="433"/>
      <c r="F7" s="433"/>
      <c r="G7" s="433"/>
      <c r="H7" s="433"/>
    </row>
    <row r="8" spans="2:16" x14ac:dyDescent="0.35">
      <c r="B8" t="s">
        <v>444</v>
      </c>
      <c r="C8" s="407">
        <v>487</v>
      </c>
      <c r="D8" s="432">
        <v>2021</v>
      </c>
      <c r="E8" s="435">
        <v>0.17499999999999999</v>
      </c>
      <c r="F8" s="435" t="s">
        <v>51</v>
      </c>
      <c r="G8" s="435" t="s">
        <v>466</v>
      </c>
      <c r="H8" s="435" t="s">
        <v>465</v>
      </c>
    </row>
    <row r="9" spans="2:16" x14ac:dyDescent="0.35">
      <c r="C9" s="308"/>
      <c r="D9" s="433"/>
      <c r="E9" s="433"/>
      <c r="F9" s="433"/>
      <c r="G9" s="433"/>
      <c r="H9" s="433"/>
    </row>
    <row r="10" spans="2:16" x14ac:dyDescent="0.35">
      <c r="B10" s="55" t="s">
        <v>445</v>
      </c>
      <c r="C10" s="308">
        <f>+SUM(C11:C14)</f>
        <v>6132</v>
      </c>
      <c r="D10" s="433"/>
      <c r="E10" s="433"/>
      <c r="F10" s="433"/>
      <c r="G10" s="433"/>
      <c r="H10" s="433"/>
    </row>
    <row r="11" spans="2:16" x14ac:dyDescent="0.35">
      <c r="B11" t="s">
        <v>446</v>
      </c>
      <c r="C11" s="407">
        <v>950</v>
      </c>
      <c r="D11" s="432">
        <v>2022</v>
      </c>
      <c r="E11" s="435">
        <v>0.4</v>
      </c>
      <c r="F11" s="435" t="s">
        <v>51</v>
      </c>
      <c r="G11" s="435" t="s">
        <v>466</v>
      </c>
      <c r="H11" s="435" t="s">
        <v>465</v>
      </c>
    </row>
    <row r="12" spans="2:16" x14ac:dyDescent="0.35">
      <c r="B12" t="s">
        <v>447</v>
      </c>
      <c r="C12" s="318">
        <v>882</v>
      </c>
      <c r="D12" s="434">
        <v>2024</v>
      </c>
      <c r="E12" s="436">
        <v>0.95</v>
      </c>
      <c r="F12" s="436" t="s">
        <v>51</v>
      </c>
      <c r="G12" s="436" t="s">
        <v>467</v>
      </c>
      <c r="H12" s="436" t="s">
        <v>465</v>
      </c>
    </row>
    <row r="13" spans="2:16" x14ac:dyDescent="0.35">
      <c r="B13" t="s">
        <v>456</v>
      </c>
      <c r="C13" s="318">
        <v>2000</v>
      </c>
      <c r="D13" s="446">
        <v>2030</v>
      </c>
      <c r="E13" s="436">
        <v>1</v>
      </c>
      <c r="F13" s="436" t="s">
        <v>468</v>
      </c>
      <c r="G13" s="436" t="s">
        <v>11</v>
      </c>
      <c r="H13" s="436" t="s">
        <v>469</v>
      </c>
    </row>
    <row r="14" spans="2:16" x14ac:dyDescent="0.35">
      <c r="B14" t="s">
        <v>454</v>
      </c>
      <c r="C14" s="318">
        <v>2300</v>
      </c>
      <c r="D14" s="434" t="s">
        <v>470</v>
      </c>
      <c r="E14" s="436">
        <v>0.5</v>
      </c>
      <c r="F14" s="436" t="s">
        <v>50</v>
      </c>
      <c r="G14" s="436" t="s">
        <v>11</v>
      </c>
      <c r="H14" s="436" t="s">
        <v>469</v>
      </c>
    </row>
    <row r="15" spans="2:16" x14ac:dyDescent="0.35">
      <c r="C15" s="318"/>
      <c r="D15" s="434"/>
      <c r="E15" s="436"/>
      <c r="F15" s="436"/>
      <c r="G15" s="436"/>
      <c r="H15" s="436"/>
    </row>
    <row r="16" spans="2:16" x14ac:dyDescent="0.35">
      <c r="B16" s="55" t="s">
        <v>323</v>
      </c>
      <c r="C16" s="308">
        <f>+SUM(C17:C20)</f>
        <v>1280</v>
      </c>
      <c r="D16" s="433"/>
      <c r="E16" s="433"/>
      <c r="F16" s="433"/>
      <c r="G16" s="433"/>
      <c r="H16" s="433"/>
    </row>
    <row r="17" spans="2:13" x14ac:dyDescent="0.35">
      <c r="B17" t="s">
        <v>448</v>
      </c>
      <c r="C17" s="407">
        <v>30</v>
      </c>
      <c r="D17" s="432">
        <v>2025</v>
      </c>
      <c r="E17" s="435">
        <v>0.8</v>
      </c>
      <c r="F17" s="435" t="s">
        <v>50</v>
      </c>
      <c r="G17" s="435" t="s">
        <v>464</v>
      </c>
      <c r="H17" s="435" t="s">
        <v>471</v>
      </c>
    </row>
    <row r="18" spans="2:13" x14ac:dyDescent="0.35">
      <c r="B18" t="s">
        <v>449</v>
      </c>
      <c r="C18" s="318">
        <v>500</v>
      </c>
      <c r="D18" s="434">
        <v>2025</v>
      </c>
      <c r="E18" s="436">
        <v>0.60250000000000004</v>
      </c>
      <c r="F18" s="436" t="s">
        <v>51</v>
      </c>
      <c r="G18" s="436" t="s">
        <v>464</v>
      </c>
      <c r="H18" s="436" t="s">
        <v>471</v>
      </c>
      <c r="M18" s="421"/>
    </row>
    <row r="19" spans="2:13" x14ac:dyDescent="0.35">
      <c r="B19" t="s">
        <v>450</v>
      </c>
      <c r="C19" s="318">
        <v>500</v>
      </c>
      <c r="D19" s="446">
        <v>2025</v>
      </c>
      <c r="E19" s="436">
        <v>0.60499999999999998</v>
      </c>
      <c r="F19" s="436" t="s">
        <v>51</v>
      </c>
      <c r="G19" s="436" t="s">
        <v>464</v>
      </c>
      <c r="H19" s="436" t="s">
        <v>471</v>
      </c>
    </row>
    <row r="20" spans="2:13" x14ac:dyDescent="0.35">
      <c r="B20" t="s">
        <v>463</v>
      </c>
      <c r="C20" s="318">
        <v>250</v>
      </c>
      <c r="D20" s="446" t="s">
        <v>470</v>
      </c>
      <c r="E20" s="436">
        <v>0.9</v>
      </c>
      <c r="F20" s="436" t="s">
        <v>50</v>
      </c>
      <c r="G20" s="436" t="s">
        <v>466</v>
      </c>
      <c r="H20" s="436" t="s">
        <v>469</v>
      </c>
    </row>
    <row r="21" spans="2:13" x14ac:dyDescent="0.35">
      <c r="C21" s="308"/>
      <c r="D21" s="433"/>
      <c r="E21" s="433"/>
      <c r="F21" s="433"/>
      <c r="G21" s="433"/>
      <c r="H21" s="433"/>
    </row>
    <row r="22" spans="2:13" x14ac:dyDescent="0.35">
      <c r="B22" s="55" t="s">
        <v>451</v>
      </c>
      <c r="C22" s="422">
        <f>+SUM(C23:C25)</f>
        <v>6800</v>
      </c>
      <c r="D22" s="433"/>
      <c r="E22" s="433"/>
      <c r="F22" s="433"/>
      <c r="G22" s="433"/>
      <c r="H22" s="433"/>
    </row>
    <row r="23" spans="2:13" x14ac:dyDescent="0.35">
      <c r="B23" t="s">
        <v>457</v>
      </c>
      <c r="C23" s="431">
        <v>2400</v>
      </c>
      <c r="D23" s="447">
        <v>2030</v>
      </c>
      <c r="E23" s="437">
        <v>1</v>
      </c>
      <c r="F23" s="437" t="s">
        <v>51</v>
      </c>
      <c r="G23" s="437" t="s">
        <v>11</v>
      </c>
      <c r="H23" s="437" t="s">
        <v>469</v>
      </c>
    </row>
    <row r="24" spans="2:13" x14ac:dyDescent="0.35">
      <c r="B24" t="s">
        <v>458</v>
      </c>
      <c r="C24" s="318">
        <v>2400</v>
      </c>
      <c r="D24" s="446">
        <v>2030</v>
      </c>
      <c r="E24" s="436">
        <v>0.5</v>
      </c>
      <c r="F24" s="436" t="s">
        <v>51</v>
      </c>
      <c r="G24" s="436" t="s">
        <v>11</v>
      </c>
      <c r="H24" s="436" t="s">
        <v>469</v>
      </c>
    </row>
    <row r="25" spans="2:13" x14ac:dyDescent="0.35">
      <c r="B25" t="s">
        <v>459</v>
      </c>
      <c r="C25" s="318">
        <v>2000</v>
      </c>
      <c r="D25" s="446">
        <v>2030</v>
      </c>
      <c r="E25" s="436">
        <v>0.5</v>
      </c>
      <c r="F25" s="436" t="s">
        <v>50</v>
      </c>
      <c r="G25" s="436" t="s">
        <v>11</v>
      </c>
      <c r="H25" s="436" t="s">
        <v>469</v>
      </c>
    </row>
    <row r="26" spans="2:13" x14ac:dyDescent="0.35">
      <c r="C26" s="308"/>
      <c r="D26" s="433"/>
      <c r="E26" s="433"/>
      <c r="F26" s="433"/>
      <c r="G26" s="433"/>
      <c r="H26" s="433"/>
    </row>
    <row r="27" spans="2:13" x14ac:dyDescent="0.35">
      <c r="B27" s="55" t="s">
        <v>324</v>
      </c>
      <c r="C27" s="308">
        <f>+C28</f>
        <v>390</v>
      </c>
      <c r="D27" s="433"/>
      <c r="E27" s="433"/>
      <c r="F27" s="433"/>
      <c r="G27" s="433"/>
      <c r="H27" s="433"/>
    </row>
    <row r="28" spans="2:13" x14ac:dyDescent="0.35">
      <c r="B28" t="s">
        <v>452</v>
      </c>
      <c r="C28" s="407">
        <v>390</v>
      </c>
      <c r="D28" s="447">
        <v>2025</v>
      </c>
      <c r="E28" s="435">
        <v>1</v>
      </c>
      <c r="F28" s="435" t="s">
        <v>51</v>
      </c>
      <c r="G28" s="435" t="s">
        <v>466</v>
      </c>
      <c r="H28" s="435" t="s">
        <v>469</v>
      </c>
    </row>
    <row r="29" spans="2:13" x14ac:dyDescent="0.35">
      <c r="C29" s="308"/>
      <c r="D29" s="446"/>
      <c r="E29" s="433"/>
      <c r="F29" s="433"/>
      <c r="G29" s="433"/>
      <c r="H29" s="433"/>
    </row>
    <row r="30" spans="2:13" x14ac:dyDescent="0.35">
      <c r="B30" s="55" t="s">
        <v>453</v>
      </c>
      <c r="C30" s="308">
        <f>+SUM(C31:C32)</f>
        <v>2250</v>
      </c>
      <c r="D30" s="446"/>
      <c r="E30" s="433"/>
      <c r="F30" s="433"/>
      <c r="G30" s="433"/>
      <c r="H30" s="433"/>
    </row>
    <row r="31" spans="2:13" x14ac:dyDescent="0.35">
      <c r="B31" t="s">
        <v>460</v>
      </c>
      <c r="C31" s="407">
        <v>1125</v>
      </c>
      <c r="D31" s="447">
        <v>2030</v>
      </c>
      <c r="E31" s="435">
        <v>0.66700000000000004</v>
      </c>
      <c r="F31" s="435" t="s">
        <v>50</v>
      </c>
      <c r="G31" s="435" t="s">
        <v>11</v>
      </c>
      <c r="H31" s="435" t="s">
        <v>469</v>
      </c>
    </row>
    <row r="32" spans="2:13" x14ac:dyDescent="0.35">
      <c r="B32" t="s">
        <v>461</v>
      </c>
      <c r="C32" s="318">
        <v>1125</v>
      </c>
      <c r="D32" s="446">
        <v>2030</v>
      </c>
      <c r="E32" s="436">
        <v>1</v>
      </c>
      <c r="F32" s="436" t="s">
        <v>51</v>
      </c>
      <c r="G32" s="436" t="s">
        <v>11</v>
      </c>
      <c r="H32" s="436" t="s">
        <v>469</v>
      </c>
    </row>
    <row r="33" spans="2:8" x14ac:dyDescent="0.35">
      <c r="C33" s="318"/>
      <c r="D33" s="446"/>
      <c r="E33" s="436"/>
      <c r="F33" s="436"/>
      <c r="G33" s="436"/>
      <c r="H33" s="436"/>
    </row>
    <row r="34" spans="2:8" x14ac:dyDescent="0.35">
      <c r="C34" s="318"/>
      <c r="D34" s="446"/>
      <c r="E34" s="436"/>
      <c r="F34" s="436"/>
      <c r="G34" s="436"/>
      <c r="H34" s="436"/>
    </row>
    <row r="35" spans="2:8" x14ac:dyDescent="0.35">
      <c r="B35" s="55" t="s">
        <v>455</v>
      </c>
      <c r="C35" s="308">
        <f>C36</f>
        <v>1280</v>
      </c>
      <c r="D35" s="446"/>
      <c r="E35" s="433"/>
      <c r="F35" s="433"/>
      <c r="G35" s="433"/>
      <c r="H35" s="433"/>
    </row>
    <row r="36" spans="2:8" x14ac:dyDescent="0.35">
      <c r="B36" t="s">
        <v>462</v>
      </c>
      <c r="C36" s="407">
        <v>1280</v>
      </c>
      <c r="D36" s="447">
        <v>2030</v>
      </c>
      <c r="E36" s="435">
        <v>1</v>
      </c>
      <c r="F36" s="435" t="s">
        <v>51</v>
      </c>
      <c r="G36" s="435" t="s">
        <v>11</v>
      </c>
      <c r="H36" s="435" t="s">
        <v>469</v>
      </c>
    </row>
    <row r="37" spans="2:8" x14ac:dyDescent="0.35">
      <c r="C37" s="308"/>
      <c r="D37" s="423"/>
      <c r="E37" s="230"/>
      <c r="F37" s="28"/>
      <c r="G37" s="28"/>
      <c r="H37" s="28"/>
    </row>
    <row r="38" spans="2:8" x14ac:dyDescent="0.35">
      <c r="B38" s="68" t="s">
        <v>230</v>
      </c>
      <c r="C38" s="320">
        <f>+C30+C27+C22+C16+C10+C7+C4+C35</f>
        <v>18644</v>
      </c>
      <c r="D38" s="424"/>
      <c r="E38" s="408"/>
      <c r="F38" s="405"/>
      <c r="G38" s="405"/>
      <c r="H38" s="405"/>
    </row>
    <row r="39" spans="2:8" x14ac:dyDescent="0.35">
      <c r="D39" s="425"/>
    </row>
    <row r="41" spans="2:8" x14ac:dyDescent="0.35">
      <c r="B41" t="s">
        <v>275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3EB7-9766-4ACB-A40C-B2A3BD1F56AF}">
  <sheetPr codeName="Sheet10">
    <tabColor rgb="FF8CA7AF"/>
  </sheetPr>
  <dimension ref="A1:AL214"/>
  <sheetViews>
    <sheetView showGridLines="0" zoomScale="80" zoomScaleNormal="100" workbookViewId="0">
      <pane xSplit="9" ySplit="3" topLeftCell="Y4" activePane="bottomRight" state="frozen"/>
      <selection pane="topRight" activeCell="B2" sqref="B2"/>
      <selection pane="bottomLeft" activeCell="B2" sqref="B2"/>
      <selection pane="bottomRight" activeCell="A2" sqref="A2"/>
    </sheetView>
  </sheetViews>
  <sheetFormatPr defaultColWidth="9.1796875" defaultRowHeight="14.5" x14ac:dyDescent="0.35"/>
  <cols>
    <col min="1" max="1" width="5.54296875" customWidth="1"/>
    <col min="2" max="2" width="48.453125" customWidth="1"/>
    <col min="3" max="9" width="9.1796875" hidden="1" customWidth="1"/>
    <col min="10" max="21" width="9.1796875" style="230" customWidth="1"/>
    <col min="22" max="22" width="9.1796875" style="230"/>
    <col min="23" max="24" width="8.81640625" style="230" customWidth="1"/>
    <col min="25" max="28" width="9.1796875" style="230"/>
    <col min="29" max="32" width="9.1796875" style="230" customWidth="1"/>
    <col min="33" max="16384" width="9.1796875" style="230"/>
  </cols>
  <sheetData>
    <row r="1" spans="1:37" s="28" customFormat="1" ht="5.15" customHeight="1" x14ac:dyDescent="0.35">
      <c r="A1"/>
      <c r="B1"/>
      <c r="C1"/>
      <c r="D1"/>
      <c r="E1"/>
      <c r="F1"/>
      <c r="G1"/>
      <c r="H1"/>
      <c r="I1"/>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row>
    <row r="2" spans="1:37" ht="35" x14ac:dyDescent="0.35">
      <c r="B2" s="169" t="s">
        <v>231</v>
      </c>
      <c r="C2" s="31"/>
      <c r="D2" s="31"/>
      <c r="E2" s="31"/>
      <c r="F2" s="31"/>
      <c r="G2" s="31"/>
      <c r="H2" s="29"/>
      <c r="I2" s="29"/>
      <c r="J2" s="341"/>
      <c r="K2" s="340"/>
      <c r="Q2" s="259"/>
    </row>
    <row r="3" spans="1:37" x14ac:dyDescent="0.35">
      <c r="B3" s="175" t="s">
        <v>232</v>
      </c>
      <c r="C3" s="61">
        <v>2001</v>
      </c>
      <c r="D3" s="61">
        <v>2002</v>
      </c>
      <c r="E3" s="61">
        <v>2003</v>
      </c>
      <c r="F3" s="61">
        <v>2004</v>
      </c>
      <c r="G3" s="61">
        <v>2005</v>
      </c>
      <c r="H3" s="61">
        <v>2006</v>
      </c>
      <c r="I3" s="61">
        <v>2007</v>
      </c>
      <c r="J3" s="235">
        <v>2008</v>
      </c>
      <c r="K3" s="235">
        <v>2009</v>
      </c>
      <c r="L3" s="235">
        <v>2010</v>
      </c>
      <c r="M3" s="235">
        <v>2011</v>
      </c>
      <c r="N3" s="235">
        <v>2012</v>
      </c>
      <c r="O3" s="235">
        <v>2013</v>
      </c>
      <c r="P3" s="235">
        <v>2014</v>
      </c>
      <c r="Q3" s="235">
        <v>2015</v>
      </c>
      <c r="R3" s="235">
        <v>2016</v>
      </c>
      <c r="S3" s="235">
        <v>2017</v>
      </c>
      <c r="T3" s="235">
        <v>2018</v>
      </c>
      <c r="U3" s="235">
        <v>2019</v>
      </c>
      <c r="V3" s="235">
        <v>2020</v>
      </c>
      <c r="W3" s="235">
        <v>2021</v>
      </c>
      <c r="X3" s="235">
        <v>2022</v>
      </c>
      <c r="Y3" s="235">
        <v>2023</v>
      </c>
      <c r="Z3" s="236">
        <v>2024</v>
      </c>
      <c r="AA3" s="237">
        <v>2025</v>
      </c>
      <c r="AC3" s="238" t="s">
        <v>3</v>
      </c>
      <c r="AD3" s="238" t="s">
        <v>4</v>
      </c>
      <c r="AE3" s="238" t="s">
        <v>5</v>
      </c>
      <c r="AF3" s="238">
        <v>2024</v>
      </c>
      <c r="AG3" s="239" t="s">
        <v>282</v>
      </c>
      <c r="AH3" s="239" t="s">
        <v>283</v>
      </c>
      <c r="AI3" s="239" t="s">
        <v>284</v>
      </c>
      <c r="AJ3" s="239">
        <v>2025</v>
      </c>
    </row>
    <row r="4" spans="1:37" x14ac:dyDescent="0.35">
      <c r="B4" s="34" t="s">
        <v>172</v>
      </c>
      <c r="C4" s="141" t="s">
        <v>11</v>
      </c>
      <c r="D4" s="141" t="s">
        <v>11</v>
      </c>
      <c r="E4" s="141" t="s">
        <v>11</v>
      </c>
      <c r="F4" s="141" t="s">
        <v>11</v>
      </c>
      <c r="G4" s="141" t="s">
        <v>11</v>
      </c>
      <c r="H4" s="141" t="s">
        <v>11</v>
      </c>
      <c r="I4" s="141" t="s">
        <v>11</v>
      </c>
      <c r="J4" s="269">
        <v>4400</v>
      </c>
      <c r="K4" s="269">
        <v>5491</v>
      </c>
      <c r="L4" s="269">
        <v>6437.3249999999998</v>
      </c>
      <c r="M4" s="269">
        <v>7157.3249999999998</v>
      </c>
      <c r="N4" s="269">
        <f t="shared" ref="N4:S4" si="0">N5+N9+N12</f>
        <v>7557.5749999999998</v>
      </c>
      <c r="O4" s="269">
        <f t="shared" si="0"/>
        <v>7982.8</v>
      </c>
      <c r="P4" s="269">
        <f t="shared" si="0"/>
        <v>8067.7</v>
      </c>
      <c r="Q4" s="269">
        <f t="shared" si="0"/>
        <v>9199</v>
      </c>
      <c r="R4" s="269">
        <f t="shared" si="0"/>
        <v>9969</v>
      </c>
      <c r="S4" s="269">
        <f t="shared" si="0"/>
        <v>10531</v>
      </c>
      <c r="T4" s="269">
        <v>11155.880000000001</v>
      </c>
      <c r="U4" s="269">
        <v>10666.87</v>
      </c>
      <c r="V4" s="269">
        <v>11154.735000000001</v>
      </c>
      <c r="W4" s="269">
        <v>11845.142</v>
      </c>
      <c r="X4" s="269">
        <v>12136.021999999997</v>
      </c>
      <c r="Y4" s="269">
        <v>12432.237000000001</v>
      </c>
      <c r="Z4" s="269">
        <f t="shared" ref="Z4:Z13" si="1">AF4</f>
        <v>12266.337</v>
      </c>
      <c r="AA4" s="269"/>
      <c r="AC4" s="269">
        <v>12134.437</v>
      </c>
      <c r="AD4" s="269">
        <v>11943.736999999999</v>
      </c>
      <c r="AE4" s="269">
        <v>11904.136999999999</v>
      </c>
      <c r="AF4" s="269">
        <v>12266.337</v>
      </c>
      <c r="AG4" s="269">
        <v>12264.337000000001</v>
      </c>
      <c r="AH4" s="269">
        <v>12425.187000000002</v>
      </c>
      <c r="AI4" s="269"/>
      <c r="AJ4" s="269"/>
    </row>
    <row r="5" spans="1:37" x14ac:dyDescent="0.35">
      <c r="B5" s="206" t="s">
        <v>164</v>
      </c>
      <c r="C5" s="141"/>
      <c r="D5" s="141"/>
      <c r="E5" s="141"/>
      <c r="F5" s="141"/>
      <c r="G5" s="141"/>
      <c r="H5" s="141"/>
      <c r="I5" s="141"/>
      <c r="J5" s="269">
        <f>SUM(J6:J8)</f>
        <v>2477</v>
      </c>
      <c r="K5" s="269">
        <f t="shared" ref="K5:U5" si="2">SUM(K6:K8)</f>
        <v>2853</v>
      </c>
      <c r="L5" s="269">
        <f t="shared" si="2"/>
        <v>3200</v>
      </c>
      <c r="M5" s="269">
        <f t="shared" si="2"/>
        <v>3652</v>
      </c>
      <c r="N5" s="269">
        <f t="shared" si="2"/>
        <v>3837</v>
      </c>
      <c r="O5" s="269">
        <f t="shared" si="2"/>
        <v>4232</v>
      </c>
      <c r="P5" s="269">
        <f t="shared" si="2"/>
        <v>4179</v>
      </c>
      <c r="Q5" s="269">
        <f t="shared" si="2"/>
        <v>4912</v>
      </c>
      <c r="R5" s="269">
        <f t="shared" si="2"/>
        <v>4934</v>
      </c>
      <c r="S5" s="269">
        <f t="shared" si="2"/>
        <v>5005.5</v>
      </c>
      <c r="T5" s="269">
        <f t="shared" si="2"/>
        <v>5217.08</v>
      </c>
      <c r="U5" s="269">
        <f t="shared" si="2"/>
        <v>4346.47</v>
      </c>
      <c r="V5" s="269">
        <f>SUM(V6:V8)</f>
        <v>4713.835</v>
      </c>
      <c r="W5" s="269">
        <f t="shared" ref="W5" si="3">SUM(W6:W8)</f>
        <v>5174.6750000000002</v>
      </c>
      <c r="X5" s="269">
        <f>SUM(X6:X8)</f>
        <v>5050.3549999999996</v>
      </c>
      <c r="Y5" s="269">
        <f t="shared" ref="Y5" si="4">SUM(Y6:Y8)</f>
        <v>4929.6149999999998</v>
      </c>
      <c r="Z5" s="269">
        <f t="shared" si="1"/>
        <v>4871.5150000000003</v>
      </c>
      <c r="AA5" s="269"/>
      <c r="AC5" s="269">
        <f t="shared" ref="AC5:AG5" si="5">SUM(AC6:AC8)</f>
        <v>4929.6149999999998</v>
      </c>
      <c r="AD5" s="269">
        <f t="shared" si="5"/>
        <v>4738.9150000000009</v>
      </c>
      <c r="AE5" s="269">
        <f t="shared" si="5"/>
        <v>4709.9150000000009</v>
      </c>
      <c r="AF5" s="269">
        <f t="shared" si="5"/>
        <v>4871.5150000000003</v>
      </c>
      <c r="AG5" s="269">
        <f t="shared" si="5"/>
        <v>4871.5150000000003</v>
      </c>
      <c r="AH5" s="269">
        <f t="shared" ref="AH5" si="6">SUM(AH6:AH8)</f>
        <v>4934.5150000000003</v>
      </c>
      <c r="AI5" s="269"/>
      <c r="AJ5" s="269"/>
    </row>
    <row r="6" spans="1:37" x14ac:dyDescent="0.35">
      <c r="B6" s="113" t="s">
        <v>70</v>
      </c>
      <c r="C6" s="115">
        <v>0</v>
      </c>
      <c r="D6" s="115">
        <v>0</v>
      </c>
      <c r="E6" s="115">
        <v>0</v>
      </c>
      <c r="F6" s="115">
        <v>0</v>
      </c>
      <c r="G6" s="115">
        <v>0</v>
      </c>
      <c r="H6" s="115">
        <v>0</v>
      </c>
      <c r="I6" s="115">
        <v>0</v>
      </c>
      <c r="J6" s="345">
        <v>553</v>
      </c>
      <c r="K6" s="345">
        <v>595</v>
      </c>
      <c r="L6" s="345">
        <v>599</v>
      </c>
      <c r="M6" s="345">
        <v>613</v>
      </c>
      <c r="N6" s="345">
        <v>615</v>
      </c>
      <c r="O6" s="346">
        <v>619</v>
      </c>
      <c r="P6" s="346">
        <f>624-2</f>
        <v>622</v>
      </c>
      <c r="Q6" s="346">
        <f>1247-2</f>
        <v>1245</v>
      </c>
      <c r="R6" s="346">
        <v>1249</v>
      </c>
      <c r="S6" s="346">
        <v>1249</v>
      </c>
      <c r="T6" s="346">
        <v>1304.07</v>
      </c>
      <c r="U6" s="346">
        <v>1159.97</v>
      </c>
      <c r="V6" s="346">
        <v>1223.97</v>
      </c>
      <c r="W6" s="346">
        <v>1137.67</v>
      </c>
      <c r="X6" s="346">
        <v>1155.57</v>
      </c>
      <c r="Y6" s="346">
        <v>1177.17</v>
      </c>
      <c r="Z6" s="346">
        <f t="shared" si="1"/>
        <v>1177.17</v>
      </c>
      <c r="AA6" s="346"/>
      <c r="AC6" s="346">
        <v>1177.17</v>
      </c>
      <c r="AD6" s="346">
        <v>1177.17</v>
      </c>
      <c r="AE6" s="346">
        <v>1177.1699999999998</v>
      </c>
      <c r="AF6" s="346">
        <v>1177.17</v>
      </c>
      <c r="AG6" s="346">
        <v>1177.1700000000003</v>
      </c>
      <c r="AH6" s="346">
        <v>1177.1700000000003</v>
      </c>
      <c r="AI6" s="346"/>
      <c r="AJ6" s="346"/>
    </row>
    <row r="7" spans="1:37" x14ac:dyDescent="0.35">
      <c r="B7" s="113" t="s">
        <v>75</v>
      </c>
      <c r="C7" s="115">
        <v>0</v>
      </c>
      <c r="D7" s="115">
        <v>0</v>
      </c>
      <c r="E7" s="115">
        <v>0</v>
      </c>
      <c r="F7" s="115">
        <v>0</v>
      </c>
      <c r="G7" s="115">
        <v>0</v>
      </c>
      <c r="H7" s="115">
        <v>0</v>
      </c>
      <c r="I7" s="115">
        <v>0</v>
      </c>
      <c r="J7" s="345">
        <v>1692</v>
      </c>
      <c r="K7" s="345">
        <v>1861</v>
      </c>
      <c r="L7" s="345">
        <v>2050</v>
      </c>
      <c r="M7" s="345">
        <v>2201</v>
      </c>
      <c r="N7" s="345">
        <v>2310</v>
      </c>
      <c r="O7" s="346">
        <v>2310</v>
      </c>
      <c r="P7" s="346">
        <v>2194</v>
      </c>
      <c r="Q7" s="346">
        <v>2194</v>
      </c>
      <c r="R7" s="346">
        <v>2194</v>
      </c>
      <c r="S7" s="346">
        <v>2244</v>
      </c>
      <c r="T7" s="346">
        <v>2311.52</v>
      </c>
      <c r="U7" s="346">
        <v>1974.2</v>
      </c>
      <c r="V7" s="346">
        <v>2137.3649999999998</v>
      </c>
      <c r="W7" s="346">
        <v>2193.605</v>
      </c>
      <c r="X7" s="346">
        <v>2157.585</v>
      </c>
      <c r="Y7" s="346">
        <v>1966.72</v>
      </c>
      <c r="Z7" s="346">
        <f t="shared" si="1"/>
        <v>1986.72</v>
      </c>
      <c r="AA7" s="346"/>
      <c r="AC7" s="346">
        <v>1966.72</v>
      </c>
      <c r="AD7" s="346">
        <v>1966.72</v>
      </c>
      <c r="AE7" s="346">
        <v>1966.7200000000005</v>
      </c>
      <c r="AF7" s="346">
        <v>1986.72</v>
      </c>
      <c r="AG7" s="346">
        <v>1986.72</v>
      </c>
      <c r="AH7" s="346">
        <v>1986.72</v>
      </c>
      <c r="AI7" s="346"/>
      <c r="AJ7" s="346"/>
    </row>
    <row r="8" spans="1:37" x14ac:dyDescent="0.35">
      <c r="B8" s="113" t="s">
        <v>233</v>
      </c>
      <c r="C8" s="80">
        <v>0</v>
      </c>
      <c r="D8" s="80">
        <v>0</v>
      </c>
      <c r="E8" s="80">
        <v>0</v>
      </c>
      <c r="F8" s="80">
        <v>0</v>
      </c>
      <c r="G8" s="80">
        <v>0</v>
      </c>
      <c r="H8" s="80">
        <v>0</v>
      </c>
      <c r="I8" s="80">
        <v>0</v>
      </c>
      <c r="J8" s="346">
        <f>47+185</f>
        <v>232</v>
      </c>
      <c r="K8" s="346">
        <f>220+120+57</f>
        <v>397</v>
      </c>
      <c r="L8" s="346">
        <f>341+120+90</f>
        <v>551</v>
      </c>
      <c r="M8" s="346">
        <f>363+190+285</f>
        <v>838</v>
      </c>
      <c r="N8" s="346">
        <f>411+190+350-39</f>
        <v>912</v>
      </c>
      <c r="O8" s="346">
        <f>462+370+521-50</f>
        <v>1303</v>
      </c>
      <c r="P8" s="346">
        <v>1363</v>
      </c>
      <c r="Q8" s="346">
        <f>1473</f>
        <v>1473</v>
      </c>
      <c r="R8" s="346">
        <v>1491</v>
      </c>
      <c r="S8" s="346">
        <v>1512.5</v>
      </c>
      <c r="T8" s="346">
        <v>1601.49</v>
      </c>
      <c r="U8" s="346">
        <v>1212.3</v>
      </c>
      <c r="V8" s="346">
        <v>1352.5</v>
      </c>
      <c r="W8" s="346">
        <v>1843.3999999999999</v>
      </c>
      <c r="X8" s="346">
        <v>1737.1999999999998</v>
      </c>
      <c r="Y8" s="346">
        <v>1785.7249999999999</v>
      </c>
      <c r="Z8" s="346">
        <f t="shared" si="1"/>
        <v>1707.625</v>
      </c>
      <c r="AA8" s="346"/>
      <c r="AC8" s="346">
        <v>1785.7249999999999</v>
      </c>
      <c r="AD8" s="346">
        <v>1595.0250000000001</v>
      </c>
      <c r="AE8" s="346">
        <v>1566.0250000000001</v>
      </c>
      <c r="AF8" s="346">
        <v>1707.625</v>
      </c>
      <c r="AG8" s="346">
        <v>1707.625</v>
      </c>
      <c r="AH8" s="346">
        <v>1770.625</v>
      </c>
      <c r="AI8" s="346"/>
      <c r="AJ8" s="346"/>
    </row>
    <row r="9" spans="1:37" x14ac:dyDescent="0.35">
      <c r="B9" s="206" t="s">
        <v>6</v>
      </c>
      <c r="C9" s="141"/>
      <c r="D9" s="141"/>
      <c r="E9" s="141"/>
      <c r="F9" s="141"/>
      <c r="G9" s="141"/>
      <c r="H9" s="141"/>
      <c r="I9" s="141"/>
      <c r="J9" s="269">
        <f>SUM(J10:J11)</f>
        <v>1923</v>
      </c>
      <c r="K9" s="269">
        <f t="shared" ref="K9:U9" si="7">SUM(K10:K11)</f>
        <v>2623.5250000000005</v>
      </c>
      <c r="L9" s="269">
        <f t="shared" si="7"/>
        <v>3223.5249999999996</v>
      </c>
      <c r="M9" s="269">
        <f t="shared" si="7"/>
        <v>3421.5249999999996</v>
      </c>
      <c r="N9" s="269">
        <f t="shared" si="7"/>
        <v>3636.7749999999996</v>
      </c>
      <c r="O9" s="269">
        <f t="shared" si="7"/>
        <v>3667</v>
      </c>
      <c r="P9" s="269">
        <f t="shared" si="7"/>
        <v>3804.9</v>
      </c>
      <c r="Q9" s="269">
        <f t="shared" si="7"/>
        <v>4203</v>
      </c>
      <c r="R9" s="269">
        <f t="shared" si="7"/>
        <v>4831</v>
      </c>
      <c r="S9" s="269">
        <f t="shared" si="7"/>
        <v>5194.5</v>
      </c>
      <c r="T9" s="269">
        <f t="shared" si="7"/>
        <v>5471.6</v>
      </c>
      <c r="U9" s="269">
        <f t="shared" si="7"/>
        <v>5853.2</v>
      </c>
      <c r="V9" s="269">
        <f>SUM(V10:V11)</f>
        <v>6005.2</v>
      </c>
      <c r="W9" s="269">
        <f t="shared" ref="W9" si="8">SUM(W10:W11)</f>
        <v>6079.2669999999998</v>
      </c>
      <c r="X9" s="269">
        <f>SUM(X10:X11)</f>
        <v>6175.2669999999998</v>
      </c>
      <c r="Y9" s="269">
        <f t="shared" ref="Y9" si="9">SUM(Y10:Y11)</f>
        <v>6753.6220000000003</v>
      </c>
      <c r="Z9" s="269">
        <f t="shared" si="1"/>
        <v>6445.9219999999996</v>
      </c>
      <c r="AA9" s="269"/>
      <c r="AC9" s="269">
        <f t="shared" ref="AC9" si="10">SUM(AC10:AC11)</f>
        <v>6456.5219999999999</v>
      </c>
      <c r="AD9" s="269">
        <f>SUM(AD10:AD11)</f>
        <v>6456.5219999999999</v>
      </c>
      <c r="AE9" s="269">
        <f>SUM(AE10:AE11)</f>
        <v>6445.9219999999987</v>
      </c>
      <c r="AF9" s="269">
        <f>SUM(AF10:AF11)</f>
        <v>6445.9219999999996</v>
      </c>
      <c r="AG9" s="269">
        <f>SUM(AG10:AG11)</f>
        <v>6443.9220000000005</v>
      </c>
      <c r="AH9" s="269">
        <f>SUM(AH10:AH11)</f>
        <v>6518.1720000000005</v>
      </c>
      <c r="AI9" s="269"/>
      <c r="AJ9" s="269"/>
    </row>
    <row r="10" spans="1:37" x14ac:dyDescent="0.35">
      <c r="B10" s="113" t="s">
        <v>174</v>
      </c>
      <c r="C10" s="115">
        <v>0</v>
      </c>
      <c r="D10" s="115">
        <v>0</v>
      </c>
      <c r="E10" s="115">
        <v>0</v>
      </c>
      <c r="F10" s="115">
        <v>0</v>
      </c>
      <c r="G10" s="115">
        <v>0</v>
      </c>
      <c r="H10" s="115">
        <v>0</v>
      </c>
      <c r="I10" s="115">
        <v>0</v>
      </c>
      <c r="J10" s="346">
        <v>1923</v>
      </c>
      <c r="K10" s="346">
        <v>2623.5250000000005</v>
      </c>
      <c r="L10" s="346">
        <v>3223.5249999999996</v>
      </c>
      <c r="M10" s="346">
        <v>3421.5249999999996</v>
      </c>
      <c r="N10" s="346">
        <v>3636.7749999999996</v>
      </c>
      <c r="O10" s="346">
        <f>3667-30</f>
        <v>3637</v>
      </c>
      <c r="P10" s="346">
        <v>3774.9</v>
      </c>
      <c r="Q10" s="346">
        <f>4203-30</f>
        <v>4173</v>
      </c>
      <c r="R10" s="346">
        <v>4601</v>
      </c>
      <c r="S10" s="346">
        <v>4965</v>
      </c>
      <c r="T10" s="346">
        <v>5242.1000000000004</v>
      </c>
      <c r="U10" s="346">
        <v>5623.7</v>
      </c>
      <c r="V10" s="346">
        <v>5737.9</v>
      </c>
      <c r="W10" s="346">
        <v>5749.9669999999996</v>
      </c>
      <c r="X10" s="346">
        <v>5749.9669999999996</v>
      </c>
      <c r="Y10" s="346">
        <v>5948.6620000000003</v>
      </c>
      <c r="Z10" s="346">
        <f t="shared" si="1"/>
        <v>5938.0619999999999</v>
      </c>
      <c r="AA10" s="346"/>
      <c r="AC10" s="346">
        <v>5948.6620000000003</v>
      </c>
      <c r="AD10" s="346">
        <v>5948.6620000000003</v>
      </c>
      <c r="AE10" s="346">
        <v>5938.061999999999</v>
      </c>
      <c r="AF10" s="346">
        <v>5938.0619999999999</v>
      </c>
      <c r="AG10" s="346">
        <v>5936.0620000000008</v>
      </c>
      <c r="AH10" s="346">
        <v>6010.3120000000008</v>
      </c>
      <c r="AI10" s="346"/>
      <c r="AJ10" s="346"/>
    </row>
    <row r="11" spans="1:37" x14ac:dyDescent="0.35">
      <c r="B11" s="113" t="s">
        <v>234</v>
      </c>
      <c r="J11" s="345" t="s">
        <v>11</v>
      </c>
      <c r="K11" s="345" t="s">
        <v>11</v>
      </c>
      <c r="L11" s="345" t="s">
        <v>11</v>
      </c>
      <c r="M11" s="345" t="s">
        <v>11</v>
      </c>
      <c r="N11" s="345" t="s">
        <v>11</v>
      </c>
      <c r="O11" s="345">
        <v>30</v>
      </c>
      <c r="P11" s="345">
        <v>30</v>
      </c>
      <c r="Q11" s="345">
        <v>30</v>
      </c>
      <c r="R11" s="346">
        <v>230</v>
      </c>
      <c r="S11" s="346">
        <f>29+200.5</f>
        <v>229.5</v>
      </c>
      <c r="T11" s="346">
        <v>229.5</v>
      </c>
      <c r="U11" s="346">
        <v>229.5</v>
      </c>
      <c r="V11" s="346">
        <v>267.3</v>
      </c>
      <c r="W11" s="346">
        <v>329.3</v>
      </c>
      <c r="X11" s="346">
        <v>425.3</v>
      </c>
      <c r="Y11" s="346">
        <v>804.96</v>
      </c>
      <c r="Z11" s="346">
        <f t="shared" si="1"/>
        <v>507.86</v>
      </c>
      <c r="AA11" s="346"/>
      <c r="AC11" s="346">
        <v>507.86</v>
      </c>
      <c r="AD11" s="346">
        <v>507.86</v>
      </c>
      <c r="AE11" s="346">
        <v>507.86</v>
      </c>
      <c r="AF11" s="346">
        <v>507.86</v>
      </c>
      <c r="AG11" s="346">
        <v>507.86</v>
      </c>
      <c r="AH11" s="346">
        <v>507.86</v>
      </c>
      <c r="AI11" s="346"/>
      <c r="AJ11" s="346"/>
    </row>
    <row r="12" spans="1:37" x14ac:dyDescent="0.35">
      <c r="B12" s="206" t="s">
        <v>165</v>
      </c>
      <c r="C12" s="141">
        <v>0</v>
      </c>
      <c r="D12" s="141">
        <v>0</v>
      </c>
      <c r="E12" s="141">
        <v>0</v>
      </c>
      <c r="F12" s="141">
        <v>0</v>
      </c>
      <c r="G12" s="141">
        <v>0</v>
      </c>
      <c r="H12" s="141">
        <v>0</v>
      </c>
      <c r="I12" s="141">
        <v>0</v>
      </c>
      <c r="J12" s="269">
        <f>J13</f>
        <v>0</v>
      </c>
      <c r="K12" s="269">
        <f t="shared" ref="K12:U12" si="11">K13</f>
        <v>13.8</v>
      </c>
      <c r="L12" s="269">
        <f t="shared" si="11"/>
        <v>13.8</v>
      </c>
      <c r="M12" s="269">
        <f t="shared" si="11"/>
        <v>83.8</v>
      </c>
      <c r="N12" s="269">
        <f t="shared" si="11"/>
        <v>83.8</v>
      </c>
      <c r="O12" s="269">
        <f t="shared" si="11"/>
        <v>83.8</v>
      </c>
      <c r="P12" s="269">
        <f t="shared" si="11"/>
        <v>83.8</v>
      </c>
      <c r="Q12" s="269">
        <f t="shared" si="11"/>
        <v>84</v>
      </c>
      <c r="R12" s="269">
        <f t="shared" si="11"/>
        <v>204</v>
      </c>
      <c r="S12" s="269">
        <f t="shared" si="11"/>
        <v>331</v>
      </c>
      <c r="T12" s="269">
        <f t="shared" si="11"/>
        <v>467.2</v>
      </c>
      <c r="U12" s="269">
        <f t="shared" si="11"/>
        <v>467.2</v>
      </c>
      <c r="V12" s="269">
        <f>V13</f>
        <v>435.7</v>
      </c>
      <c r="W12" s="269">
        <f t="shared" ref="W12:Y12" si="12">W13</f>
        <v>591.20000000000005</v>
      </c>
      <c r="X12" s="269">
        <f t="shared" si="12"/>
        <v>910.4</v>
      </c>
      <c r="Y12" s="269">
        <f t="shared" si="12"/>
        <v>749</v>
      </c>
      <c r="Z12" s="269">
        <f t="shared" si="1"/>
        <v>948.9000000000002</v>
      </c>
      <c r="AA12" s="269"/>
      <c r="AC12" s="269">
        <f t="shared" ref="AC12:AH12" si="13">AC13</f>
        <v>748.3</v>
      </c>
      <c r="AD12" s="269">
        <f t="shared" si="13"/>
        <v>748.3</v>
      </c>
      <c r="AE12" s="269">
        <f t="shared" si="13"/>
        <v>748.30000000000007</v>
      </c>
      <c r="AF12" s="269">
        <f t="shared" si="13"/>
        <v>948.9000000000002</v>
      </c>
      <c r="AG12" s="269">
        <f t="shared" si="13"/>
        <v>948.9000000000002</v>
      </c>
      <c r="AH12" s="269">
        <f t="shared" si="13"/>
        <v>972.50000000000023</v>
      </c>
      <c r="AI12" s="269"/>
      <c r="AJ12" s="269"/>
    </row>
    <row r="13" spans="1:37" x14ac:dyDescent="0.35">
      <c r="B13" s="112" t="s">
        <v>76</v>
      </c>
      <c r="C13" s="80">
        <v>0</v>
      </c>
      <c r="D13" s="80">
        <v>0</v>
      </c>
      <c r="E13" s="80">
        <v>0</v>
      </c>
      <c r="F13" s="80">
        <v>0</v>
      </c>
      <c r="G13" s="80">
        <v>0</v>
      </c>
      <c r="H13" s="80">
        <v>0</v>
      </c>
      <c r="I13" s="80">
        <v>0</v>
      </c>
      <c r="J13" s="346">
        <v>0</v>
      </c>
      <c r="K13" s="346">
        <v>13.8</v>
      </c>
      <c r="L13" s="346">
        <v>13.8</v>
      </c>
      <c r="M13" s="346">
        <v>83.8</v>
      </c>
      <c r="N13" s="346">
        <v>83.8</v>
      </c>
      <c r="O13" s="346">
        <v>83.8</v>
      </c>
      <c r="P13" s="346">
        <v>83.8</v>
      </c>
      <c r="Q13" s="346">
        <v>84</v>
      </c>
      <c r="R13" s="346">
        <v>204</v>
      </c>
      <c r="S13" s="346">
        <v>331</v>
      </c>
      <c r="T13" s="346">
        <v>467.2</v>
      </c>
      <c r="U13" s="346">
        <v>467.2</v>
      </c>
      <c r="V13" s="346">
        <v>435.7</v>
      </c>
      <c r="W13" s="346">
        <v>591.20000000000005</v>
      </c>
      <c r="X13" s="346">
        <v>910.4</v>
      </c>
      <c r="Y13" s="346">
        <v>749</v>
      </c>
      <c r="Z13" s="346">
        <f t="shared" si="1"/>
        <v>948.9000000000002</v>
      </c>
      <c r="AA13" s="346"/>
      <c r="AC13" s="346">
        <v>748.3</v>
      </c>
      <c r="AD13" s="346">
        <v>748.3</v>
      </c>
      <c r="AE13" s="346">
        <v>748.30000000000007</v>
      </c>
      <c r="AF13" s="346">
        <v>948.9000000000002</v>
      </c>
      <c r="AG13" s="346">
        <v>948.9000000000002</v>
      </c>
      <c r="AH13" s="346">
        <v>972.50000000000023</v>
      </c>
      <c r="AI13" s="346"/>
      <c r="AJ13" s="346"/>
    </row>
    <row r="14" spans="1:37" x14ac:dyDescent="0.35">
      <c r="B14" s="112"/>
      <c r="C14" s="80"/>
      <c r="D14" s="80"/>
      <c r="E14" s="80"/>
      <c r="F14" s="80"/>
      <c r="G14" s="80"/>
      <c r="H14" s="80"/>
      <c r="I14" s="80"/>
      <c r="J14" s="346"/>
      <c r="K14" s="346"/>
      <c r="L14" s="346"/>
      <c r="M14" s="346"/>
      <c r="N14" s="346"/>
      <c r="O14" s="346"/>
      <c r="P14" s="346"/>
      <c r="Q14" s="346"/>
      <c r="R14" s="346"/>
      <c r="S14" s="346"/>
      <c r="T14" s="346"/>
      <c r="U14" s="346"/>
      <c r="V14" s="346"/>
      <c r="W14" s="346"/>
      <c r="X14" s="346"/>
      <c r="Z14" s="346"/>
      <c r="AA14" s="346"/>
      <c r="AC14" s="346"/>
      <c r="AD14" s="346"/>
      <c r="AE14" s="346"/>
      <c r="AF14" s="346"/>
      <c r="AG14" s="346"/>
      <c r="AH14" s="346"/>
      <c r="AI14" s="346"/>
      <c r="AJ14" s="346"/>
    </row>
    <row r="15" spans="1:37" x14ac:dyDescent="0.35">
      <c r="B15" s="50" t="s">
        <v>189</v>
      </c>
      <c r="C15" s="141">
        <v>0</v>
      </c>
      <c r="D15" s="141">
        <v>0</v>
      </c>
      <c r="E15" s="141">
        <v>0</v>
      </c>
      <c r="F15" s="141">
        <v>0</v>
      </c>
      <c r="G15" s="141">
        <v>0</v>
      </c>
      <c r="H15" s="141">
        <v>0</v>
      </c>
      <c r="I15" s="141">
        <v>0</v>
      </c>
      <c r="J15" s="426">
        <v>0</v>
      </c>
      <c r="K15" s="426">
        <v>0</v>
      </c>
      <c r="L15" s="426">
        <v>0</v>
      </c>
      <c r="M15" s="426">
        <v>0</v>
      </c>
      <c r="N15" s="426">
        <v>39</v>
      </c>
      <c r="O15" s="426">
        <v>50.38</v>
      </c>
      <c r="P15" s="426">
        <v>82.38</v>
      </c>
      <c r="Q15" s="426">
        <v>82</v>
      </c>
      <c r="R15" s="426">
        <v>82</v>
      </c>
      <c r="S15" s="426">
        <v>145</v>
      </c>
      <c r="T15" s="426">
        <v>145.19</v>
      </c>
      <c r="U15" s="426">
        <v>145.19</v>
      </c>
      <c r="V15" s="426">
        <v>345.19</v>
      </c>
      <c r="W15" s="426">
        <v>644.83999999999992</v>
      </c>
      <c r="X15" s="426">
        <v>1673.855861</v>
      </c>
      <c r="Y15" s="426">
        <v>3393.0840239999998</v>
      </c>
      <c r="Z15" s="426">
        <f>AF15</f>
        <v>6068.7802080000038</v>
      </c>
      <c r="AA15" s="426"/>
      <c r="AC15" s="426">
        <v>3614.3791719999999</v>
      </c>
      <c r="AD15" s="426">
        <v>4013.2120510000004</v>
      </c>
      <c r="AE15" s="426">
        <v>4316.0594499999997</v>
      </c>
      <c r="AF15" s="426">
        <v>6068.7802080000038</v>
      </c>
      <c r="AG15" s="426">
        <v>6113.2082300000056</v>
      </c>
      <c r="AH15" s="426">
        <v>6298.4038790000013</v>
      </c>
      <c r="AI15" s="426"/>
      <c r="AJ15" s="426"/>
    </row>
    <row r="16" spans="1:37" x14ac:dyDescent="0.35">
      <c r="B16" s="110" t="s">
        <v>164</v>
      </c>
      <c r="C16" s="115" t="s">
        <v>11</v>
      </c>
      <c r="D16" s="115" t="s">
        <v>11</v>
      </c>
      <c r="E16" s="115" t="s">
        <v>11</v>
      </c>
      <c r="F16" s="115" t="s">
        <v>11</v>
      </c>
      <c r="G16" s="115" t="s">
        <v>11</v>
      </c>
      <c r="H16" s="115" t="s">
        <v>11</v>
      </c>
      <c r="I16" s="115" t="s">
        <v>11</v>
      </c>
      <c r="J16" s="426">
        <v>0</v>
      </c>
      <c r="K16" s="426">
        <v>0</v>
      </c>
      <c r="L16" s="426">
        <v>0</v>
      </c>
      <c r="M16" s="426">
        <v>0</v>
      </c>
      <c r="N16" s="426">
        <v>39</v>
      </c>
      <c r="O16" s="426">
        <v>50</v>
      </c>
      <c r="P16" s="426">
        <v>52</v>
      </c>
      <c r="Q16" s="426">
        <v>52</v>
      </c>
      <c r="R16" s="426">
        <v>52</v>
      </c>
      <c r="S16" s="426">
        <v>55</v>
      </c>
      <c r="T16" s="426">
        <v>55</v>
      </c>
      <c r="U16" s="426">
        <v>55</v>
      </c>
      <c r="V16" s="426">
        <v>54.88</v>
      </c>
      <c r="W16" s="426">
        <v>54.88</v>
      </c>
      <c r="X16" s="426">
        <v>227.47853999999998</v>
      </c>
      <c r="Y16" s="426">
        <v>841.85216099999991</v>
      </c>
      <c r="Z16" s="426">
        <f>AF16</f>
        <v>1501.4556419999997</v>
      </c>
      <c r="AA16" s="426"/>
      <c r="AC16" s="426">
        <v>894.87143300000014</v>
      </c>
      <c r="AD16" s="426">
        <v>913.6840830000001</v>
      </c>
      <c r="AE16" s="426">
        <v>856.07658400000003</v>
      </c>
      <c r="AF16" s="426">
        <v>1501.4556419999997</v>
      </c>
      <c r="AG16" s="426">
        <v>1528.2323640000002</v>
      </c>
      <c r="AH16" s="426">
        <v>1509.3569130000003</v>
      </c>
      <c r="AI16" s="426"/>
      <c r="AJ16" s="426"/>
    </row>
    <row r="17" spans="2:36" x14ac:dyDescent="0.35">
      <c r="B17" s="110" t="s">
        <v>6</v>
      </c>
      <c r="C17" s="115" t="s">
        <v>11</v>
      </c>
      <c r="D17" s="115" t="s">
        <v>11</v>
      </c>
      <c r="E17" s="115" t="s">
        <v>11</v>
      </c>
      <c r="F17" s="115" t="s">
        <v>11</v>
      </c>
      <c r="G17" s="115" t="s">
        <v>11</v>
      </c>
      <c r="H17" s="115" t="s">
        <v>11</v>
      </c>
      <c r="I17" s="115" t="s">
        <v>11</v>
      </c>
      <c r="J17" s="426">
        <v>0</v>
      </c>
      <c r="K17" s="426">
        <v>0</v>
      </c>
      <c r="L17" s="426">
        <v>0</v>
      </c>
      <c r="M17" s="426">
        <v>0</v>
      </c>
      <c r="N17" s="426">
        <v>0</v>
      </c>
      <c r="O17" s="426">
        <v>0</v>
      </c>
      <c r="P17" s="426">
        <v>30</v>
      </c>
      <c r="Q17" s="426">
        <v>30</v>
      </c>
      <c r="R17" s="426">
        <v>30</v>
      </c>
      <c r="S17" s="426">
        <v>90</v>
      </c>
      <c r="T17" s="426">
        <v>90</v>
      </c>
      <c r="U17" s="426">
        <v>90</v>
      </c>
      <c r="V17" s="426">
        <v>290.31</v>
      </c>
      <c r="W17" s="426">
        <v>358.45</v>
      </c>
      <c r="X17" s="426">
        <v>474.90999999999997</v>
      </c>
      <c r="Y17" s="426">
        <v>1141.8499999999999</v>
      </c>
      <c r="Z17" s="426">
        <f>AF17</f>
        <v>2683.8440000000051</v>
      </c>
      <c r="AA17" s="426"/>
      <c r="AC17" s="426">
        <v>1216.25</v>
      </c>
      <c r="AD17" s="426">
        <v>1517.4840000000002</v>
      </c>
      <c r="AE17" s="426">
        <v>1727.8189999999997</v>
      </c>
      <c r="AF17" s="426">
        <v>2683.8440000000051</v>
      </c>
      <c r="AG17" s="426">
        <v>2683.0440000000053</v>
      </c>
      <c r="AH17" s="426">
        <v>2869.5290000000005</v>
      </c>
      <c r="AI17" s="426"/>
      <c r="AJ17" s="426"/>
    </row>
    <row r="18" spans="2:36" x14ac:dyDescent="0.35">
      <c r="B18" s="110" t="s">
        <v>165</v>
      </c>
      <c r="C18" s="115"/>
      <c r="D18" s="115"/>
      <c r="E18" s="115"/>
      <c r="F18" s="115"/>
      <c r="G18" s="115"/>
      <c r="H18" s="115"/>
      <c r="I18" s="115"/>
      <c r="J18" s="426">
        <f t="shared" ref="J18:O18" si="14">J19</f>
        <v>0</v>
      </c>
      <c r="K18" s="426">
        <f t="shared" si="14"/>
        <v>0</v>
      </c>
      <c r="L18" s="426">
        <f t="shared" si="14"/>
        <v>0</v>
      </c>
      <c r="M18" s="426">
        <f t="shared" si="14"/>
        <v>0</v>
      </c>
      <c r="N18" s="426">
        <f t="shared" si="14"/>
        <v>0</v>
      </c>
      <c r="O18" s="426">
        <f t="shared" si="14"/>
        <v>0</v>
      </c>
      <c r="P18" s="426">
        <f t="shared" ref="P18:Y18" si="15">P19</f>
        <v>0</v>
      </c>
      <c r="Q18" s="426">
        <f t="shared" si="15"/>
        <v>0</v>
      </c>
      <c r="R18" s="426">
        <f t="shared" si="15"/>
        <v>0</v>
      </c>
      <c r="S18" s="426">
        <f t="shared" si="15"/>
        <v>0</v>
      </c>
      <c r="T18" s="426">
        <f t="shared" si="15"/>
        <v>0</v>
      </c>
      <c r="U18" s="426">
        <f t="shared" si="15"/>
        <v>0</v>
      </c>
      <c r="V18" s="426">
        <f t="shared" si="15"/>
        <v>0</v>
      </c>
      <c r="W18" s="426">
        <f t="shared" si="15"/>
        <v>231.51</v>
      </c>
      <c r="X18" s="426">
        <f t="shared" si="15"/>
        <v>971.46732100000008</v>
      </c>
      <c r="Y18" s="426">
        <f t="shared" si="15"/>
        <v>1409.3818630000001</v>
      </c>
      <c r="Z18" s="426">
        <f>AF18</f>
        <v>1883.4805659999997</v>
      </c>
      <c r="AA18" s="426"/>
      <c r="AB18" s="345"/>
      <c r="AC18" s="426">
        <f t="shared" ref="AC18:AH18" si="16">AC19</f>
        <v>1503.2577389999999</v>
      </c>
      <c r="AD18" s="426">
        <f t="shared" si="16"/>
        <v>1582.0439680000002</v>
      </c>
      <c r="AE18" s="426">
        <f t="shared" si="16"/>
        <v>1732.1638659999999</v>
      </c>
      <c r="AF18" s="426">
        <f t="shared" si="16"/>
        <v>1883.4805659999997</v>
      </c>
      <c r="AG18" s="426">
        <f t="shared" si="16"/>
        <v>1901.9318659999999</v>
      </c>
      <c r="AH18" s="426">
        <f t="shared" si="16"/>
        <v>1919.5179660000003</v>
      </c>
      <c r="AI18" s="426"/>
      <c r="AJ18" s="426"/>
    </row>
    <row r="19" spans="2:36" x14ac:dyDescent="0.35">
      <c r="B19" s="113" t="s">
        <v>235</v>
      </c>
      <c r="C19" s="115" t="s">
        <v>11</v>
      </c>
      <c r="D19" s="115" t="s">
        <v>11</v>
      </c>
      <c r="E19" s="115" t="s">
        <v>11</v>
      </c>
      <c r="F19" s="115" t="s">
        <v>11</v>
      </c>
      <c r="G19" s="115" t="s">
        <v>11</v>
      </c>
      <c r="H19" s="115" t="s">
        <v>11</v>
      </c>
      <c r="I19" s="115" t="s">
        <v>11</v>
      </c>
      <c r="J19" s="345">
        <v>0</v>
      </c>
      <c r="K19" s="345">
        <v>0</v>
      </c>
      <c r="L19" s="345">
        <v>0</v>
      </c>
      <c r="M19" s="345">
        <v>0</v>
      </c>
      <c r="N19" s="345">
        <v>0</v>
      </c>
      <c r="O19" s="345">
        <v>0</v>
      </c>
      <c r="P19" s="345">
        <v>0</v>
      </c>
      <c r="Q19" s="345">
        <v>0</v>
      </c>
      <c r="R19" s="345">
        <v>0</v>
      </c>
      <c r="S19" s="345">
        <v>0</v>
      </c>
      <c r="T19" s="345">
        <v>0</v>
      </c>
      <c r="U19" s="345">
        <v>0</v>
      </c>
      <c r="V19" s="345">
        <v>0</v>
      </c>
      <c r="W19" s="345">
        <v>231.51</v>
      </c>
      <c r="X19" s="345">
        <v>971.46732100000008</v>
      </c>
      <c r="Y19" s="345">
        <v>1409.3818630000001</v>
      </c>
      <c r="Z19" s="345">
        <f>AF19</f>
        <v>1883.4805659999997</v>
      </c>
      <c r="AA19" s="345"/>
      <c r="AC19" s="345">
        <v>1503.2577389999999</v>
      </c>
      <c r="AD19" s="345">
        <v>1582.0439680000002</v>
      </c>
      <c r="AE19" s="345">
        <v>1732.1638659999999</v>
      </c>
      <c r="AF19" s="345">
        <v>1883.4805659999997</v>
      </c>
      <c r="AG19" s="345">
        <v>1901.9318659999999</v>
      </c>
      <c r="AH19" s="345">
        <v>1919.5179660000003</v>
      </c>
      <c r="AI19" s="345"/>
      <c r="AJ19" s="345"/>
    </row>
    <row r="20" spans="2:36" x14ac:dyDescent="0.35">
      <c r="B20" s="108"/>
      <c r="C20" s="80"/>
      <c r="D20" s="80"/>
      <c r="E20" s="80"/>
      <c r="F20" s="80"/>
      <c r="G20" s="80"/>
      <c r="H20" s="80"/>
      <c r="I20" s="80"/>
      <c r="J20" s="346"/>
      <c r="K20" s="346"/>
      <c r="L20" s="346"/>
      <c r="M20" s="346"/>
      <c r="N20" s="346"/>
      <c r="O20" s="346"/>
      <c r="P20" s="346"/>
      <c r="Q20" s="346"/>
      <c r="R20" s="346"/>
      <c r="S20" s="346"/>
      <c r="T20" s="346"/>
      <c r="U20" s="346"/>
      <c r="V20" s="346"/>
      <c r="W20" s="346"/>
      <c r="X20" s="346"/>
      <c r="Z20" s="346"/>
      <c r="AA20" s="346"/>
      <c r="AC20" s="346"/>
      <c r="AD20" s="346"/>
      <c r="AE20" s="346"/>
      <c r="AF20" s="346"/>
      <c r="AG20" s="346"/>
      <c r="AH20" s="346"/>
      <c r="AI20" s="346"/>
      <c r="AJ20" s="346"/>
    </row>
    <row r="21" spans="2:36" x14ac:dyDescent="0.35">
      <c r="B21" s="50" t="s">
        <v>236</v>
      </c>
      <c r="C21" s="65">
        <v>0</v>
      </c>
      <c r="D21" s="65">
        <v>0</v>
      </c>
      <c r="E21" s="65">
        <v>0</v>
      </c>
      <c r="F21" s="65">
        <v>0</v>
      </c>
      <c r="G21" s="65">
        <v>0</v>
      </c>
      <c r="H21" s="65">
        <v>0</v>
      </c>
      <c r="I21" s="65">
        <v>0</v>
      </c>
      <c r="J21" s="269">
        <f t="shared" ref="J21:S21" si="17">J23+J28+J30</f>
        <v>6860.6880000000001</v>
      </c>
      <c r="K21" s="269">
        <f t="shared" si="17"/>
        <v>6895.7080000000005</v>
      </c>
      <c r="L21" s="269">
        <f t="shared" si="17"/>
        <v>6898.875</v>
      </c>
      <c r="M21" s="269">
        <f t="shared" si="17"/>
        <v>7391.125</v>
      </c>
      <c r="N21" s="269">
        <f t="shared" si="17"/>
        <v>7649.43</v>
      </c>
      <c r="O21" s="269">
        <f t="shared" si="17"/>
        <v>7650.866</v>
      </c>
      <c r="P21" s="269">
        <f t="shared" si="17"/>
        <v>7666.4660000000003</v>
      </c>
      <c r="Q21" s="269">
        <f t="shared" si="17"/>
        <v>7778</v>
      </c>
      <c r="R21" s="269">
        <f t="shared" si="17"/>
        <v>8105</v>
      </c>
      <c r="S21" s="269">
        <f t="shared" si="17"/>
        <v>9018</v>
      </c>
      <c r="T21" s="269">
        <v>8792.3549999999996</v>
      </c>
      <c r="U21" s="269">
        <v>8784.84</v>
      </c>
      <c r="V21" s="269">
        <v>7126.7</v>
      </c>
      <c r="W21" s="269">
        <v>7126.6999900000001</v>
      </c>
      <c r="X21" s="269">
        <v>6928.6999900000001</v>
      </c>
      <c r="Y21" s="269">
        <v>6920.98999</v>
      </c>
      <c r="Z21" s="269">
        <f t="shared" ref="Z21:Z30" si="18">AF21</f>
        <v>6922.7899899999993</v>
      </c>
      <c r="AA21" s="269"/>
      <c r="AC21" s="269">
        <v>6920.98999</v>
      </c>
      <c r="AD21" s="269">
        <v>6920.98999</v>
      </c>
      <c r="AE21" s="269">
        <v>6920.98999</v>
      </c>
      <c r="AF21" s="269">
        <v>6922.7899899999993</v>
      </c>
      <c r="AG21" s="269">
        <v>6923.5219900000002</v>
      </c>
      <c r="AH21" s="269">
        <v>6923.5219900000002</v>
      </c>
      <c r="AI21" s="269"/>
      <c r="AJ21" s="269"/>
    </row>
    <row r="22" spans="2:36" x14ac:dyDescent="0.35">
      <c r="B22" s="50" t="s">
        <v>164</v>
      </c>
      <c r="C22" s="65"/>
      <c r="D22" s="65"/>
      <c r="E22" s="65"/>
      <c r="F22" s="65"/>
      <c r="G22" s="65"/>
      <c r="H22" s="65"/>
      <c r="I22" s="65"/>
      <c r="J22" s="269">
        <f>J23+J28</f>
        <v>5164.0020000000004</v>
      </c>
      <c r="K22" s="269">
        <f t="shared" ref="K22:U22" si="19">K23+K28</f>
        <v>5163.8220000000001</v>
      </c>
      <c r="L22" s="269">
        <f t="shared" si="19"/>
        <v>5163.9840000000004</v>
      </c>
      <c r="M22" s="269">
        <f t="shared" si="19"/>
        <v>5600.9840000000004</v>
      </c>
      <c r="N22" s="269">
        <f t="shared" si="19"/>
        <v>5855.3840000000009</v>
      </c>
      <c r="O22" s="269">
        <f t="shared" si="19"/>
        <v>5853.9839999999995</v>
      </c>
      <c r="P22" s="269">
        <f t="shared" si="19"/>
        <v>5869.5839999999998</v>
      </c>
      <c r="Q22" s="269">
        <f t="shared" si="19"/>
        <v>5981</v>
      </c>
      <c r="R22" s="269">
        <f t="shared" si="19"/>
        <v>6360</v>
      </c>
      <c r="S22" s="269">
        <f t="shared" si="19"/>
        <v>7272</v>
      </c>
      <c r="T22" s="269">
        <f t="shared" si="19"/>
        <v>7193.1049999999996</v>
      </c>
      <c r="U22" s="269">
        <f t="shared" si="19"/>
        <v>7185.5899999999992</v>
      </c>
      <c r="V22" s="269">
        <f>V23+V28</f>
        <v>5527.45</v>
      </c>
      <c r="W22" s="269">
        <f t="shared" ref="W22" si="20">W23+W28</f>
        <v>5527.4499900000001</v>
      </c>
      <c r="X22" s="269">
        <v>5527.4499900000001</v>
      </c>
      <c r="Y22" s="269">
        <f t="shared" ref="Y22" si="21">Y23+Y28</f>
        <v>5519.73999</v>
      </c>
      <c r="Z22" s="269">
        <f t="shared" si="18"/>
        <v>5521.5399899999993</v>
      </c>
      <c r="AA22" s="269"/>
      <c r="AB22" s="269"/>
      <c r="AC22" s="269">
        <f t="shared" ref="AC22" si="22">AC23+AC28</f>
        <v>5519.73999</v>
      </c>
      <c r="AD22" s="269">
        <f>AD23+AD28</f>
        <v>5519.73999</v>
      </c>
      <c r="AE22" s="269">
        <f>AE23+AE28</f>
        <v>5519.73999</v>
      </c>
      <c r="AF22" s="269">
        <f>AF23+AF28</f>
        <v>5521.5399899999993</v>
      </c>
      <c r="AG22" s="269">
        <f>AG23+AG28</f>
        <v>5522.2719900000002</v>
      </c>
      <c r="AH22" s="269">
        <f>AH23+AH28</f>
        <v>5522.2719900000002</v>
      </c>
      <c r="AI22" s="269"/>
      <c r="AJ22" s="269"/>
    </row>
    <row r="23" spans="2:36" x14ac:dyDescent="0.35">
      <c r="B23" s="109" t="s">
        <v>70</v>
      </c>
      <c r="C23" s="65">
        <v>0</v>
      </c>
      <c r="D23" s="65">
        <v>0</v>
      </c>
      <c r="E23" s="65">
        <v>0</v>
      </c>
      <c r="F23" s="65">
        <v>0</v>
      </c>
      <c r="G23" s="65">
        <v>0</v>
      </c>
      <c r="H23" s="65">
        <v>0</v>
      </c>
      <c r="I23" s="65">
        <v>0</v>
      </c>
      <c r="J23" s="345">
        <v>4737.6040000000003</v>
      </c>
      <c r="K23" s="345">
        <v>4737.424</v>
      </c>
      <c r="L23" s="345">
        <v>4737.5860000000002</v>
      </c>
      <c r="M23" s="345">
        <v>5174.5860000000002</v>
      </c>
      <c r="N23" s="345">
        <v>5428.9860000000008</v>
      </c>
      <c r="O23" s="345">
        <v>5427.5859999999993</v>
      </c>
      <c r="P23" s="345">
        <v>5443.1859999999997</v>
      </c>
      <c r="Q23" s="345">
        <f>Q25+Q26+Q27+2101</f>
        <v>5555</v>
      </c>
      <c r="R23" s="346">
        <f>SUM(R25:R27)</f>
        <v>5934</v>
      </c>
      <c r="S23" s="346">
        <f>SUM(S25:S27)</f>
        <v>6846</v>
      </c>
      <c r="T23" s="346">
        <v>6766.7069999999994</v>
      </c>
      <c r="U23" s="346">
        <v>6759.1919999999991</v>
      </c>
      <c r="V23" s="346">
        <v>5076.0519999999997</v>
      </c>
      <c r="W23" s="346">
        <v>5076.0519899999999</v>
      </c>
      <c r="X23" s="346">
        <v>5076.0519899999999</v>
      </c>
      <c r="Y23" s="346">
        <v>5076.0519899999999</v>
      </c>
      <c r="Z23" s="346">
        <f t="shared" si="18"/>
        <v>5077.8519899999992</v>
      </c>
      <c r="AA23" s="346"/>
      <c r="AC23" s="346">
        <v>5076.0519899999999</v>
      </c>
      <c r="AD23" s="346">
        <v>5076.0519899999999</v>
      </c>
      <c r="AE23" s="346">
        <v>5076.0519899999999</v>
      </c>
      <c r="AF23" s="346">
        <v>5077.8519899999992</v>
      </c>
      <c r="AG23" s="346">
        <v>5077.8879900000002</v>
      </c>
      <c r="AH23" s="346">
        <v>5077.8879900000002</v>
      </c>
      <c r="AI23" s="346"/>
      <c r="AJ23" s="346"/>
    </row>
    <row r="24" spans="2:36" x14ac:dyDescent="0.35">
      <c r="B24" s="155" t="s">
        <v>71</v>
      </c>
      <c r="C24" s="65">
        <v>0</v>
      </c>
      <c r="D24" s="65">
        <v>0</v>
      </c>
      <c r="E24" s="65">
        <v>0</v>
      </c>
      <c r="F24" s="65">
        <v>0</v>
      </c>
      <c r="G24" s="65">
        <v>0</v>
      </c>
      <c r="H24" s="65">
        <v>0</v>
      </c>
      <c r="I24" s="65">
        <v>0</v>
      </c>
      <c r="J24" s="345">
        <v>0</v>
      </c>
      <c r="K24" s="345">
        <v>0</v>
      </c>
      <c r="L24" s="345">
        <v>0</v>
      </c>
      <c r="M24" s="345">
        <v>0</v>
      </c>
      <c r="N24" s="345">
        <v>0</v>
      </c>
      <c r="O24" s="345">
        <v>0</v>
      </c>
      <c r="P24" s="345">
        <v>0</v>
      </c>
      <c r="Q24" s="345">
        <v>0</v>
      </c>
      <c r="R24" s="346">
        <v>1781</v>
      </c>
      <c r="S24" s="346">
        <v>2806</v>
      </c>
      <c r="T24" s="346">
        <v>2806.44</v>
      </c>
      <c r="U24" s="346">
        <v>2806.44</v>
      </c>
      <c r="V24" s="346">
        <v>2357.5</v>
      </c>
      <c r="W24" s="346">
        <v>2357.5</v>
      </c>
      <c r="X24" s="346">
        <v>2357.5</v>
      </c>
      <c r="Y24" s="346">
        <v>2357.5</v>
      </c>
      <c r="Z24" s="346">
        <f t="shared" si="18"/>
        <v>2357.5</v>
      </c>
      <c r="AA24" s="346"/>
      <c r="AC24" s="346">
        <v>2357.5</v>
      </c>
      <c r="AD24" s="346">
        <v>2357.5</v>
      </c>
      <c r="AE24" s="346">
        <v>2357.5</v>
      </c>
      <c r="AF24" s="346">
        <v>2357.5</v>
      </c>
      <c r="AG24" s="346">
        <v>2357.5</v>
      </c>
      <c r="AH24" s="346">
        <v>2357.5</v>
      </c>
      <c r="AI24" s="346"/>
      <c r="AJ24" s="346"/>
    </row>
    <row r="25" spans="2:36" x14ac:dyDescent="0.35">
      <c r="B25" s="38" t="s">
        <v>72</v>
      </c>
      <c r="C25" s="65">
        <v>0</v>
      </c>
      <c r="D25" s="65">
        <v>0</v>
      </c>
      <c r="E25" s="65">
        <v>0</v>
      </c>
      <c r="F25" s="65">
        <v>0</v>
      </c>
      <c r="G25" s="65">
        <v>0</v>
      </c>
      <c r="H25" s="65">
        <v>0</v>
      </c>
      <c r="I25" s="65">
        <v>0</v>
      </c>
      <c r="J25" s="345">
        <v>1860</v>
      </c>
      <c r="K25" s="345">
        <v>1860</v>
      </c>
      <c r="L25" s="345">
        <v>1860</v>
      </c>
      <c r="M25" s="345">
        <v>1860</v>
      </c>
      <c r="N25" s="345">
        <v>1860</v>
      </c>
      <c r="O25" s="345">
        <v>1860.4</v>
      </c>
      <c r="P25" s="345">
        <v>1056.4000000000001</v>
      </c>
      <c r="Q25" s="345">
        <v>1056</v>
      </c>
      <c r="R25" s="346">
        <v>2479</v>
      </c>
      <c r="S25" s="346">
        <v>2395</v>
      </c>
      <c r="T25" s="346">
        <v>2407.9</v>
      </c>
      <c r="U25" s="346">
        <v>2407.9</v>
      </c>
      <c r="V25" s="346">
        <v>1173.6999999999998</v>
      </c>
      <c r="W25" s="346">
        <v>1173.6999999999998</v>
      </c>
      <c r="X25" s="346">
        <v>1173.7</v>
      </c>
      <c r="Y25" s="346">
        <v>1173.7</v>
      </c>
      <c r="Z25" s="346">
        <f t="shared" si="18"/>
        <v>1173.6999999999998</v>
      </c>
      <c r="AA25" s="346"/>
      <c r="AC25" s="346">
        <v>1173.7</v>
      </c>
      <c r="AD25" s="346">
        <v>1173.6999999999998</v>
      </c>
      <c r="AE25" s="346">
        <v>1173.7</v>
      </c>
      <c r="AF25" s="346">
        <v>1173.6999999999998</v>
      </c>
      <c r="AG25" s="346">
        <v>1173.6999999999998</v>
      </c>
      <c r="AH25" s="346">
        <v>1173.7</v>
      </c>
      <c r="AI25" s="346"/>
      <c r="AJ25" s="346"/>
    </row>
    <row r="26" spans="2:36" x14ac:dyDescent="0.35">
      <c r="B26" s="38" t="s">
        <v>73</v>
      </c>
      <c r="C26" s="65">
        <v>0</v>
      </c>
      <c r="D26" s="65">
        <v>0</v>
      </c>
      <c r="E26" s="65">
        <v>0</v>
      </c>
      <c r="F26" s="65">
        <v>0</v>
      </c>
      <c r="G26" s="65">
        <v>0</v>
      </c>
      <c r="H26" s="65">
        <v>0</v>
      </c>
      <c r="I26" s="65">
        <v>0</v>
      </c>
      <c r="J26" s="345">
        <v>2234</v>
      </c>
      <c r="K26" s="345">
        <v>2234</v>
      </c>
      <c r="L26" s="345">
        <v>2234</v>
      </c>
      <c r="M26" s="345">
        <v>2234</v>
      </c>
      <c r="N26" s="345">
        <v>2234</v>
      </c>
      <c r="O26" s="345">
        <v>2234</v>
      </c>
      <c r="P26" s="345">
        <v>2234</v>
      </c>
      <c r="Q26" s="345">
        <v>2234</v>
      </c>
      <c r="R26" s="346">
        <v>3296</v>
      </c>
      <c r="S26" s="346">
        <v>4303</v>
      </c>
      <c r="T26" s="346">
        <v>4294.2559999999994</v>
      </c>
      <c r="U26" s="346">
        <v>4294.2559999999994</v>
      </c>
      <c r="V26" s="346">
        <v>3845.3159999999998</v>
      </c>
      <c r="W26" s="346">
        <v>3845.3159900000001</v>
      </c>
      <c r="X26" s="346">
        <v>3845.3159900000001</v>
      </c>
      <c r="Y26" s="346">
        <v>3845.3159900000001</v>
      </c>
      <c r="Z26" s="346">
        <f t="shared" si="18"/>
        <v>3847.1159899999998</v>
      </c>
      <c r="AA26" s="346"/>
      <c r="AC26" s="346">
        <v>3845.3159900000001</v>
      </c>
      <c r="AD26" s="346">
        <v>3845.3159900000001</v>
      </c>
      <c r="AE26" s="346">
        <v>3845.3159900000001</v>
      </c>
      <c r="AF26" s="346">
        <v>3847.1159899999998</v>
      </c>
      <c r="AG26" s="346">
        <v>3847.1519900000003</v>
      </c>
      <c r="AH26" s="346">
        <v>3847.1519900000003</v>
      </c>
      <c r="AI26" s="346"/>
      <c r="AJ26" s="346"/>
    </row>
    <row r="27" spans="2:36" x14ac:dyDescent="0.35">
      <c r="B27" s="38" t="s">
        <v>74</v>
      </c>
      <c r="C27" s="65">
        <v>0</v>
      </c>
      <c r="D27" s="65">
        <v>0</v>
      </c>
      <c r="E27" s="65">
        <v>0</v>
      </c>
      <c r="F27" s="65">
        <v>0</v>
      </c>
      <c r="G27" s="65">
        <v>0</v>
      </c>
      <c r="H27" s="65">
        <v>0</v>
      </c>
      <c r="I27" s="65">
        <v>0</v>
      </c>
      <c r="J27" s="345">
        <v>159.70700000000002</v>
      </c>
      <c r="K27" s="345">
        <v>159.52700000000002</v>
      </c>
      <c r="L27" s="345">
        <v>159.68899999999999</v>
      </c>
      <c r="M27" s="345">
        <v>159.68899999999999</v>
      </c>
      <c r="N27" s="345">
        <v>156.68899999999999</v>
      </c>
      <c r="O27" s="345">
        <v>156.68899999999999</v>
      </c>
      <c r="P27" s="345">
        <v>156.68899999999999</v>
      </c>
      <c r="Q27" s="345">
        <v>164</v>
      </c>
      <c r="R27" s="346">
        <v>159</v>
      </c>
      <c r="S27" s="346">
        <v>148</v>
      </c>
      <c r="T27" s="346">
        <v>64.550999999999988</v>
      </c>
      <c r="U27" s="346">
        <v>57.035999999999994</v>
      </c>
      <c r="V27" s="346">
        <v>57.036000000000001</v>
      </c>
      <c r="W27" s="346">
        <v>57.036000000000001</v>
      </c>
      <c r="X27" s="346">
        <v>57.036000000000008</v>
      </c>
      <c r="Y27" s="346">
        <v>57.036000000000001</v>
      </c>
      <c r="Z27" s="346">
        <f t="shared" si="18"/>
        <v>57.036000000000001</v>
      </c>
      <c r="AA27" s="346"/>
      <c r="AC27" s="346">
        <v>57.036000000000001</v>
      </c>
      <c r="AD27" s="346">
        <v>57.036000000000008</v>
      </c>
      <c r="AE27" s="346">
        <v>57.035999999999994</v>
      </c>
      <c r="AF27" s="346">
        <v>57.036000000000001</v>
      </c>
      <c r="AG27" s="346">
        <v>57.036000000000001</v>
      </c>
      <c r="AH27" s="346">
        <v>57.036000000000001</v>
      </c>
      <c r="AI27" s="346"/>
      <c r="AJ27" s="346"/>
    </row>
    <row r="28" spans="2:36" x14ac:dyDescent="0.35">
      <c r="B28" s="109" t="s">
        <v>75</v>
      </c>
      <c r="C28" s="65">
        <v>0</v>
      </c>
      <c r="D28" s="65">
        <v>0</v>
      </c>
      <c r="E28" s="65">
        <v>0</v>
      </c>
      <c r="F28" s="65">
        <v>0</v>
      </c>
      <c r="G28" s="65">
        <v>0</v>
      </c>
      <c r="H28" s="65">
        <v>0</v>
      </c>
      <c r="I28" s="65">
        <v>0</v>
      </c>
      <c r="J28" s="346">
        <v>426.39800000000002</v>
      </c>
      <c r="K28" s="346">
        <v>426.39800000000002</v>
      </c>
      <c r="L28" s="346">
        <v>426.39800000000002</v>
      </c>
      <c r="M28" s="346">
        <v>426.39800000000002</v>
      </c>
      <c r="N28" s="346">
        <v>426.39800000000002</v>
      </c>
      <c r="O28" s="346">
        <v>426.39800000000002</v>
      </c>
      <c r="P28" s="346">
        <v>426.39800000000002</v>
      </c>
      <c r="Q28" s="346">
        <v>426</v>
      </c>
      <c r="R28" s="346">
        <v>426</v>
      </c>
      <c r="S28" s="346">
        <v>426</v>
      </c>
      <c r="T28" s="346">
        <v>426.39800000000002</v>
      </c>
      <c r="U28" s="346">
        <v>426.39800000000002</v>
      </c>
      <c r="V28" s="346">
        <v>451.39800000000008</v>
      </c>
      <c r="W28" s="346">
        <v>451.39800000000014</v>
      </c>
      <c r="X28" s="346">
        <v>451.39800000000002</v>
      </c>
      <c r="Y28" s="346">
        <v>443.68800000000005</v>
      </c>
      <c r="Z28" s="346">
        <f t="shared" si="18"/>
        <v>443.68800000000005</v>
      </c>
      <c r="AA28" s="346"/>
      <c r="AC28" s="346">
        <v>443.68800000000005</v>
      </c>
      <c r="AD28" s="346">
        <v>443.68800000000005</v>
      </c>
      <c r="AE28" s="346">
        <v>443.68800000000005</v>
      </c>
      <c r="AF28" s="346">
        <v>443.68800000000005</v>
      </c>
      <c r="AG28" s="346">
        <v>444.38400000000001</v>
      </c>
      <c r="AH28" s="346">
        <v>444.38400000000007</v>
      </c>
      <c r="AI28" s="346"/>
      <c r="AJ28" s="346"/>
    </row>
    <row r="29" spans="2:36" x14ac:dyDescent="0.35">
      <c r="B29" s="205" t="s">
        <v>165</v>
      </c>
      <c r="C29" s="65"/>
      <c r="D29" s="65"/>
      <c r="E29" s="65"/>
      <c r="F29" s="65"/>
      <c r="G29" s="65"/>
      <c r="H29" s="65"/>
      <c r="I29" s="65"/>
      <c r="J29" s="269">
        <f>J30</f>
        <v>1696.6860000000001</v>
      </c>
      <c r="K29" s="269">
        <f t="shared" ref="K29:U29" si="23">K30</f>
        <v>1731.886</v>
      </c>
      <c r="L29" s="269">
        <f t="shared" si="23"/>
        <v>1734.8910000000001</v>
      </c>
      <c r="M29" s="269">
        <f t="shared" si="23"/>
        <v>1790.1410000000001</v>
      </c>
      <c r="N29" s="269">
        <f t="shared" si="23"/>
        <v>1794.0459999999998</v>
      </c>
      <c r="O29" s="269">
        <f t="shared" si="23"/>
        <v>1796.8820000000001</v>
      </c>
      <c r="P29" s="269">
        <f t="shared" si="23"/>
        <v>1796.8820000000001</v>
      </c>
      <c r="Q29" s="269">
        <f t="shared" si="23"/>
        <v>1797</v>
      </c>
      <c r="R29" s="269">
        <f t="shared" si="23"/>
        <v>1745</v>
      </c>
      <c r="S29" s="269">
        <f t="shared" si="23"/>
        <v>1746</v>
      </c>
      <c r="T29" s="269">
        <f t="shared" si="23"/>
        <v>1599.25</v>
      </c>
      <c r="U29" s="269">
        <f t="shared" si="23"/>
        <v>1599.25</v>
      </c>
      <c r="V29" s="269">
        <f>V30</f>
        <v>1599.25</v>
      </c>
      <c r="W29" s="269">
        <f t="shared" ref="W29" si="24">W30</f>
        <v>1599.25</v>
      </c>
      <c r="X29" s="269">
        <f>X30</f>
        <v>1401.25</v>
      </c>
      <c r="Y29" s="269">
        <f t="shared" ref="Y29" si="25">Y30</f>
        <v>1401.25</v>
      </c>
      <c r="Z29" s="269">
        <f t="shared" si="18"/>
        <v>1401.25</v>
      </c>
      <c r="AA29" s="269"/>
      <c r="AB29" s="269"/>
      <c r="AC29" s="269">
        <f t="shared" ref="AC29" si="26">AC30</f>
        <v>1401.25</v>
      </c>
      <c r="AD29" s="269">
        <f>AD30</f>
        <v>1401.25</v>
      </c>
      <c r="AE29" s="269">
        <f>AE30</f>
        <v>1401.25</v>
      </c>
      <c r="AF29" s="269">
        <f>AF30</f>
        <v>1401.25</v>
      </c>
      <c r="AG29" s="269">
        <f>AG30</f>
        <v>1401.25</v>
      </c>
      <c r="AH29" s="269">
        <f>AH30</f>
        <v>1401.25</v>
      </c>
      <c r="AI29" s="269"/>
      <c r="AJ29" s="269"/>
    </row>
    <row r="30" spans="2:36" x14ac:dyDescent="0.35">
      <c r="B30" s="109" t="s">
        <v>76</v>
      </c>
      <c r="C30" s="65">
        <v>0</v>
      </c>
      <c r="D30" s="65">
        <v>0</v>
      </c>
      <c r="E30" s="65">
        <v>0</v>
      </c>
      <c r="F30" s="65">
        <v>0</v>
      </c>
      <c r="G30" s="65">
        <v>0</v>
      </c>
      <c r="H30" s="65">
        <v>0</v>
      </c>
      <c r="I30" s="65">
        <v>0</v>
      </c>
      <c r="J30" s="346">
        <v>1696.6860000000001</v>
      </c>
      <c r="K30" s="346">
        <v>1731.886</v>
      </c>
      <c r="L30" s="346">
        <v>1734.8910000000001</v>
      </c>
      <c r="M30" s="346">
        <v>1790.1410000000001</v>
      </c>
      <c r="N30" s="346">
        <v>1794.0459999999998</v>
      </c>
      <c r="O30" s="346">
        <v>1796.8820000000001</v>
      </c>
      <c r="P30" s="346">
        <v>1796.8820000000001</v>
      </c>
      <c r="Q30" s="346">
        <v>1797</v>
      </c>
      <c r="R30" s="346">
        <v>1745</v>
      </c>
      <c r="S30" s="346">
        <v>1746</v>
      </c>
      <c r="T30" s="346">
        <v>1599.25</v>
      </c>
      <c r="U30" s="346">
        <v>1599.25</v>
      </c>
      <c r="V30" s="346">
        <v>1599.25</v>
      </c>
      <c r="W30" s="346">
        <v>1599.25</v>
      </c>
      <c r="X30" s="346">
        <v>1401.25</v>
      </c>
      <c r="Y30" s="346">
        <v>1401.25</v>
      </c>
      <c r="Z30" s="346">
        <f t="shared" si="18"/>
        <v>1401.25</v>
      </c>
      <c r="AA30" s="346"/>
      <c r="AC30" s="346">
        <v>1401.25</v>
      </c>
      <c r="AD30" s="346">
        <v>1401.25</v>
      </c>
      <c r="AE30" s="346">
        <v>1401.25</v>
      </c>
      <c r="AF30" s="346">
        <v>1401.25</v>
      </c>
      <c r="AG30" s="346">
        <v>1401.25</v>
      </c>
      <c r="AH30" s="346">
        <v>1401.25</v>
      </c>
      <c r="AI30" s="346"/>
      <c r="AJ30" s="346"/>
    </row>
    <row r="31" spans="2:36" x14ac:dyDescent="0.35">
      <c r="B31" s="50"/>
      <c r="C31" s="80"/>
      <c r="D31" s="80"/>
      <c r="E31" s="80"/>
      <c r="F31" s="80"/>
      <c r="G31" s="80"/>
      <c r="H31" s="80"/>
      <c r="I31" s="80"/>
      <c r="J31" s="346"/>
      <c r="K31" s="346"/>
      <c r="L31" s="346"/>
      <c r="M31" s="346"/>
      <c r="N31" s="346"/>
      <c r="O31" s="346"/>
      <c r="P31" s="346"/>
      <c r="Q31" s="346"/>
      <c r="R31" s="346"/>
      <c r="S31" s="346"/>
      <c r="T31" s="346"/>
      <c r="U31" s="346"/>
      <c r="V31" s="346"/>
      <c r="W31" s="346"/>
      <c r="X31" s="346"/>
      <c r="Z31" s="346"/>
      <c r="AA31" s="346"/>
      <c r="AC31" s="346"/>
    </row>
    <row r="32" spans="2:36" x14ac:dyDescent="0.35">
      <c r="B32" s="50" t="s">
        <v>237</v>
      </c>
      <c r="C32" s="65">
        <v>0</v>
      </c>
      <c r="D32" s="65">
        <v>0</v>
      </c>
      <c r="E32" s="65">
        <v>0</v>
      </c>
      <c r="F32" s="65">
        <v>0</v>
      </c>
      <c r="G32" s="65">
        <v>0</v>
      </c>
      <c r="H32" s="65">
        <v>0</v>
      </c>
      <c r="I32" s="65">
        <v>0</v>
      </c>
      <c r="J32" s="269">
        <f>J33</f>
        <v>2405.5500000000002</v>
      </c>
      <c r="K32" s="269">
        <f t="shared" ref="K32:U32" si="27">K33</f>
        <v>3268.2099999999982</v>
      </c>
      <c r="L32" s="269">
        <f t="shared" si="27"/>
        <v>3735.9830000000002</v>
      </c>
      <c r="M32" s="269">
        <f t="shared" si="27"/>
        <v>3736.203</v>
      </c>
      <c r="N32" s="269">
        <f t="shared" si="27"/>
        <v>3736.203</v>
      </c>
      <c r="O32" s="269">
        <f t="shared" si="27"/>
        <v>3736.203</v>
      </c>
      <c r="P32" s="269">
        <f t="shared" si="27"/>
        <v>3736.203</v>
      </c>
      <c r="Q32" s="269">
        <f t="shared" si="27"/>
        <v>3736.4</v>
      </c>
      <c r="R32" s="269">
        <f t="shared" si="27"/>
        <v>3736.4</v>
      </c>
      <c r="S32" s="269">
        <f t="shared" si="27"/>
        <v>3729.4</v>
      </c>
      <c r="T32" s="269">
        <f t="shared" si="27"/>
        <v>3729.0030000000002</v>
      </c>
      <c r="U32" s="269">
        <f t="shared" si="27"/>
        <v>3729.0030000000002</v>
      </c>
      <c r="V32" s="269">
        <f>V33</f>
        <v>2885.6320000000001</v>
      </c>
      <c r="W32" s="269">
        <f t="shared" ref="W32:Y32" si="28">W33</f>
        <v>2885.6320000000001</v>
      </c>
      <c r="X32" s="269">
        <f t="shared" si="28"/>
        <v>2885.6320000000001</v>
      </c>
      <c r="Y32" s="269">
        <f t="shared" si="28"/>
        <v>2885.6320000000001</v>
      </c>
      <c r="Z32" s="269">
        <f>AF32</f>
        <v>2885.6320000000001</v>
      </c>
      <c r="AA32" s="269"/>
      <c r="AC32" s="269">
        <f t="shared" ref="AC32" si="29">AC33</f>
        <v>2885.6320000000001</v>
      </c>
      <c r="AD32" s="269">
        <f>AD33</f>
        <v>2885.6320000000001</v>
      </c>
      <c r="AE32" s="269">
        <f>AE33</f>
        <v>2885.6320000000001</v>
      </c>
      <c r="AF32" s="269">
        <f>AF33</f>
        <v>2885.6320000000001</v>
      </c>
      <c r="AG32" s="269">
        <f>AG33</f>
        <v>2885.6320000000001</v>
      </c>
      <c r="AH32" s="269">
        <f>AH33</f>
        <v>2885.6320000000001</v>
      </c>
      <c r="AI32" s="269"/>
      <c r="AJ32" s="269"/>
    </row>
    <row r="33" spans="1:36" x14ac:dyDescent="0.35">
      <c r="B33" s="32" t="s">
        <v>164</v>
      </c>
      <c r="C33" s="6"/>
      <c r="D33" s="6"/>
      <c r="E33" s="6"/>
      <c r="F33" s="6"/>
      <c r="G33" s="6"/>
      <c r="H33" s="6"/>
      <c r="I33" s="6"/>
      <c r="J33" s="269">
        <v>2405.5500000000002</v>
      </c>
      <c r="K33" s="269">
        <v>3268.2099999999982</v>
      </c>
      <c r="L33" s="269">
        <v>3735.9830000000002</v>
      </c>
      <c r="M33" s="269">
        <v>3736.203</v>
      </c>
      <c r="N33" s="269">
        <v>3736.203</v>
      </c>
      <c r="O33" s="269">
        <v>3736.203</v>
      </c>
      <c r="P33" s="269">
        <v>3736.203</v>
      </c>
      <c r="Q33" s="269">
        <v>3736.4</v>
      </c>
      <c r="R33" s="269">
        <v>3736.4</v>
      </c>
      <c r="S33" s="269">
        <v>3729.4</v>
      </c>
      <c r="T33" s="269">
        <v>3729.0030000000002</v>
      </c>
      <c r="U33" s="269">
        <v>3729.0030000000002</v>
      </c>
      <c r="V33" s="269">
        <v>2885.6320000000001</v>
      </c>
      <c r="W33" s="269">
        <v>2885.6320000000001</v>
      </c>
      <c r="X33" s="269">
        <v>2885.6320000000001</v>
      </c>
      <c r="Y33" s="269">
        <v>2885.6320000000001</v>
      </c>
      <c r="Z33" s="269">
        <f>AF33</f>
        <v>2885.6320000000001</v>
      </c>
      <c r="AA33" s="269"/>
      <c r="AB33" s="257"/>
      <c r="AC33" s="269">
        <v>2885.6320000000001</v>
      </c>
      <c r="AD33" s="269">
        <v>2885.6320000000001</v>
      </c>
      <c r="AE33" s="269">
        <v>2885.6320000000001</v>
      </c>
      <c r="AF33" s="269">
        <v>2885.6320000000001</v>
      </c>
      <c r="AG33" s="269">
        <v>2885.6320000000001</v>
      </c>
      <c r="AH33" s="269">
        <v>2885.6320000000001</v>
      </c>
      <c r="AI33" s="269"/>
      <c r="AJ33" s="269"/>
    </row>
    <row r="34" spans="1:36" x14ac:dyDescent="0.35">
      <c r="B34" s="50"/>
      <c r="C34" s="80"/>
      <c r="D34" s="80"/>
      <c r="E34" s="80"/>
      <c r="F34" s="80"/>
      <c r="G34" s="80"/>
      <c r="H34" s="80"/>
      <c r="I34" s="80"/>
      <c r="J34" s="346"/>
      <c r="K34" s="346"/>
      <c r="L34" s="346"/>
      <c r="M34" s="346"/>
      <c r="N34" s="346"/>
      <c r="O34" s="346"/>
      <c r="P34" s="346"/>
      <c r="Q34" s="346"/>
      <c r="R34" s="346"/>
      <c r="S34" s="346"/>
      <c r="T34" s="346"/>
      <c r="U34" s="346"/>
      <c r="V34" s="346"/>
      <c r="W34" s="346"/>
      <c r="X34" s="346"/>
      <c r="Y34" s="346"/>
      <c r="Z34" s="346"/>
      <c r="AA34" s="346"/>
      <c r="AC34" s="346"/>
      <c r="AD34" s="346"/>
      <c r="AE34" s="346"/>
      <c r="AF34" s="346"/>
      <c r="AG34" s="346"/>
      <c r="AH34" s="346"/>
      <c r="AI34" s="346"/>
      <c r="AJ34" s="346"/>
    </row>
    <row r="35" spans="1:36" x14ac:dyDescent="0.35">
      <c r="B35" s="50" t="s">
        <v>101</v>
      </c>
      <c r="C35" s="65">
        <v>0</v>
      </c>
      <c r="D35" s="65">
        <v>0</v>
      </c>
      <c r="E35" s="65">
        <v>0</v>
      </c>
      <c r="F35" s="65">
        <v>0</v>
      </c>
      <c r="G35" s="65">
        <v>0</v>
      </c>
      <c r="H35" s="65">
        <v>0</v>
      </c>
      <c r="I35" s="65">
        <v>0</v>
      </c>
      <c r="J35" s="269">
        <f>J36</f>
        <v>2640.13</v>
      </c>
      <c r="K35" s="269">
        <f>K36</f>
        <v>2640.13</v>
      </c>
      <c r="L35" s="269">
        <f t="shared" ref="L35:S35" si="30">L37+L39</f>
        <v>2640.25</v>
      </c>
      <c r="M35" s="269">
        <f t="shared" si="30"/>
        <v>2640.25</v>
      </c>
      <c r="N35" s="269">
        <f t="shared" si="30"/>
        <v>2820.25</v>
      </c>
      <c r="O35" s="269">
        <f t="shared" si="30"/>
        <v>3003.3870000000002</v>
      </c>
      <c r="P35" s="269">
        <f t="shared" si="30"/>
        <v>2643.25</v>
      </c>
      <c r="Q35" s="269">
        <f t="shared" si="30"/>
        <v>3363</v>
      </c>
      <c r="R35" s="269">
        <f t="shared" si="30"/>
        <v>3124.2739999999999</v>
      </c>
      <c r="S35" s="269">
        <f t="shared" si="30"/>
        <v>3124.2739999999999</v>
      </c>
      <c r="T35" s="269">
        <v>3150.1840000000002</v>
      </c>
      <c r="U35" s="269">
        <v>3150.1990000000001</v>
      </c>
      <c r="V35" s="269">
        <v>1970.1990000000001</v>
      </c>
      <c r="W35" s="269">
        <v>1970.1990000000001</v>
      </c>
      <c r="X35" s="269">
        <v>2540.1990000000001</v>
      </c>
      <c r="Y35" s="269">
        <v>916.25</v>
      </c>
      <c r="Z35" s="269">
        <f>AF35</f>
        <v>916.25</v>
      </c>
      <c r="AA35" s="269"/>
      <c r="AC35" s="269">
        <v>916.25</v>
      </c>
      <c r="AD35" s="269">
        <v>916.25</v>
      </c>
      <c r="AE35" s="269">
        <v>916.25</v>
      </c>
      <c r="AF35" s="269">
        <v>916.25</v>
      </c>
      <c r="AG35" s="269">
        <v>916.25</v>
      </c>
      <c r="AH35" s="269">
        <v>916.25</v>
      </c>
      <c r="AI35" s="269"/>
      <c r="AJ35" s="269"/>
    </row>
    <row r="36" spans="1:36" x14ac:dyDescent="0.35">
      <c r="B36" s="50" t="s">
        <v>164</v>
      </c>
      <c r="C36" s="65"/>
      <c r="D36" s="65"/>
      <c r="E36" s="65"/>
      <c r="F36" s="65"/>
      <c r="G36" s="65"/>
      <c r="H36" s="65"/>
      <c r="I36" s="65"/>
      <c r="J36" s="269">
        <f>J37</f>
        <v>2640.13</v>
      </c>
      <c r="K36" s="269">
        <f t="shared" ref="K36:U36" si="31">K37</f>
        <v>2640.13</v>
      </c>
      <c r="L36" s="269">
        <f t="shared" si="31"/>
        <v>2640.25</v>
      </c>
      <c r="M36" s="269">
        <f t="shared" si="31"/>
        <v>2640.25</v>
      </c>
      <c r="N36" s="269">
        <f t="shared" si="31"/>
        <v>2640.25</v>
      </c>
      <c r="O36" s="269">
        <f t="shared" si="31"/>
        <v>2643.25</v>
      </c>
      <c r="P36" s="269">
        <f t="shared" si="31"/>
        <v>2643.25</v>
      </c>
      <c r="Q36" s="269">
        <f t="shared" si="31"/>
        <v>2643</v>
      </c>
      <c r="R36" s="269">
        <f t="shared" si="31"/>
        <v>2404</v>
      </c>
      <c r="S36" s="269">
        <f t="shared" si="31"/>
        <v>2404</v>
      </c>
      <c r="T36" s="269">
        <f t="shared" si="31"/>
        <v>2429.91</v>
      </c>
      <c r="U36" s="269">
        <f t="shared" si="31"/>
        <v>2429.9250000000002</v>
      </c>
      <c r="V36" s="269">
        <f>V37</f>
        <v>1249.925</v>
      </c>
      <c r="W36" s="269">
        <f t="shared" ref="W36" si="32">W37</f>
        <v>1249.925</v>
      </c>
      <c r="X36" s="269">
        <f>X37</f>
        <v>1819.925</v>
      </c>
      <c r="Y36" s="269">
        <f t="shared" ref="Y36" si="33">Y37</f>
        <v>916.25</v>
      </c>
      <c r="Z36" s="269">
        <f>AF36</f>
        <v>916.25</v>
      </c>
      <c r="AA36" s="269"/>
      <c r="AB36" s="269"/>
      <c r="AC36" s="269">
        <f t="shared" ref="AC36" si="34">AC37</f>
        <v>916.25</v>
      </c>
      <c r="AD36" s="269">
        <f>AD37</f>
        <v>916.25</v>
      </c>
      <c r="AE36" s="269">
        <f>AE37</f>
        <v>916.25</v>
      </c>
      <c r="AF36" s="269">
        <f>AF37</f>
        <v>916.25</v>
      </c>
      <c r="AG36" s="269">
        <f>AG37</f>
        <v>916.25</v>
      </c>
      <c r="AH36" s="269">
        <f>AH37</f>
        <v>916.25</v>
      </c>
      <c r="AI36" s="269"/>
      <c r="AJ36" s="269"/>
    </row>
    <row r="37" spans="1:36" x14ac:dyDescent="0.35">
      <c r="B37" s="109" t="s">
        <v>85</v>
      </c>
      <c r="C37" s="65">
        <v>0</v>
      </c>
      <c r="D37" s="65">
        <v>0</v>
      </c>
      <c r="E37" s="65">
        <v>0</v>
      </c>
      <c r="F37" s="65">
        <v>0</v>
      </c>
      <c r="G37" s="65">
        <v>0</v>
      </c>
      <c r="H37" s="65">
        <v>0</v>
      </c>
      <c r="I37" s="65">
        <v>0</v>
      </c>
      <c r="J37" s="346">
        <v>2640.13</v>
      </c>
      <c r="K37" s="346">
        <v>2640.13</v>
      </c>
      <c r="L37" s="346">
        <v>2640.25</v>
      </c>
      <c r="M37" s="346">
        <v>2640.25</v>
      </c>
      <c r="N37" s="346">
        <v>2640.25</v>
      </c>
      <c r="O37" s="346">
        <v>2643.25</v>
      </c>
      <c r="P37" s="346">
        <v>2643.25</v>
      </c>
      <c r="Q37" s="346">
        <f>1180+1463</f>
        <v>2643</v>
      </c>
      <c r="R37" s="346">
        <v>2404</v>
      </c>
      <c r="S37" s="346">
        <f>1180+1224</f>
        <v>2404</v>
      </c>
      <c r="T37" s="346">
        <v>2429.91</v>
      </c>
      <c r="U37" s="346">
        <v>2429.9250000000002</v>
      </c>
      <c r="V37" s="346">
        <v>1249.925</v>
      </c>
      <c r="W37" s="346">
        <v>1249.925</v>
      </c>
      <c r="X37" s="346">
        <v>1819.925</v>
      </c>
      <c r="Y37" s="346">
        <v>916.25</v>
      </c>
      <c r="Z37" s="346">
        <f>AF37</f>
        <v>916.25</v>
      </c>
      <c r="AA37" s="346"/>
      <c r="AC37" s="346">
        <v>916.25</v>
      </c>
      <c r="AD37" s="346">
        <v>916.25</v>
      </c>
      <c r="AE37" s="346">
        <v>916.25</v>
      </c>
      <c r="AF37" s="346">
        <v>916.25</v>
      </c>
      <c r="AG37" s="346">
        <v>916.25</v>
      </c>
      <c r="AH37" s="346">
        <v>916.25</v>
      </c>
      <c r="AI37" s="346"/>
      <c r="AJ37" s="346"/>
    </row>
    <row r="38" spans="1:36" x14ac:dyDescent="0.35">
      <c r="B38" s="50" t="s">
        <v>165</v>
      </c>
      <c r="C38" s="65"/>
      <c r="D38" s="65"/>
      <c r="E38" s="65"/>
      <c r="F38" s="65"/>
      <c r="G38" s="65"/>
      <c r="H38" s="65"/>
      <c r="I38" s="65"/>
      <c r="J38" s="269">
        <f t="shared" ref="J38:W38" si="35">J39</f>
        <v>0</v>
      </c>
      <c r="K38" s="269">
        <f t="shared" si="35"/>
        <v>0</v>
      </c>
      <c r="L38" s="269">
        <f t="shared" si="35"/>
        <v>0</v>
      </c>
      <c r="M38" s="269">
        <f t="shared" si="35"/>
        <v>0</v>
      </c>
      <c r="N38" s="269">
        <f t="shared" si="35"/>
        <v>180</v>
      </c>
      <c r="O38" s="269">
        <f t="shared" si="35"/>
        <v>360.137</v>
      </c>
      <c r="P38" s="269">
        <f t="shared" si="35"/>
        <v>0</v>
      </c>
      <c r="Q38" s="269">
        <f t="shared" si="35"/>
        <v>720</v>
      </c>
      <c r="R38" s="269">
        <f t="shared" si="35"/>
        <v>720.274</v>
      </c>
      <c r="S38" s="269">
        <f t="shared" si="35"/>
        <v>720.274</v>
      </c>
      <c r="T38" s="269">
        <f t="shared" si="35"/>
        <v>720.274</v>
      </c>
      <c r="U38" s="269">
        <f t="shared" si="35"/>
        <v>720.274</v>
      </c>
      <c r="V38" s="269">
        <f t="shared" si="35"/>
        <v>720.274</v>
      </c>
      <c r="W38" s="269">
        <f t="shared" si="35"/>
        <v>720.274</v>
      </c>
      <c r="X38" s="269">
        <f>X39</f>
        <v>720.274</v>
      </c>
      <c r="Y38" s="269">
        <f t="shared" ref="Y38" si="36">Y39</f>
        <v>0</v>
      </c>
      <c r="Z38" s="269">
        <f>AF38</f>
        <v>0</v>
      </c>
      <c r="AA38" s="269"/>
      <c r="AB38" s="269"/>
      <c r="AC38" s="269">
        <f t="shared" ref="AC38:AH38" si="37">AC39</f>
        <v>0</v>
      </c>
      <c r="AD38" s="269">
        <f t="shared" si="37"/>
        <v>0</v>
      </c>
      <c r="AE38" s="269">
        <f t="shared" si="37"/>
        <v>0</v>
      </c>
      <c r="AF38" s="269">
        <f t="shared" si="37"/>
        <v>0</v>
      </c>
      <c r="AG38" s="269">
        <f t="shared" si="37"/>
        <v>0</v>
      </c>
      <c r="AH38" s="269">
        <f t="shared" si="37"/>
        <v>0</v>
      </c>
      <c r="AI38" s="269"/>
      <c r="AJ38" s="269"/>
    </row>
    <row r="39" spans="1:36" x14ac:dyDescent="0.35">
      <c r="A39" s="6"/>
      <c r="B39" s="111" t="s">
        <v>76</v>
      </c>
      <c r="C39" s="65">
        <v>0</v>
      </c>
      <c r="D39" s="65">
        <v>0</v>
      </c>
      <c r="E39" s="65">
        <v>0</v>
      </c>
      <c r="F39" s="65">
        <v>0</v>
      </c>
      <c r="G39" s="65">
        <v>0</v>
      </c>
      <c r="H39" s="65">
        <v>0</v>
      </c>
      <c r="I39" s="65">
        <v>0</v>
      </c>
      <c r="J39" s="345">
        <v>0</v>
      </c>
      <c r="K39" s="345">
        <v>0</v>
      </c>
      <c r="L39" s="346">
        <v>0</v>
      </c>
      <c r="M39" s="346">
        <v>0</v>
      </c>
      <c r="N39" s="346">
        <v>180</v>
      </c>
      <c r="O39" s="345">
        <v>360.137</v>
      </c>
      <c r="P39" s="345">
        <v>0</v>
      </c>
      <c r="Q39" s="346">
        <v>720</v>
      </c>
      <c r="R39" s="346">
        <v>720.274</v>
      </c>
      <c r="S39" s="346">
        <v>720.274</v>
      </c>
      <c r="T39" s="346">
        <v>720.274</v>
      </c>
      <c r="U39" s="346">
        <v>720.274</v>
      </c>
      <c r="V39" s="346">
        <v>720.274</v>
      </c>
      <c r="W39" s="346">
        <v>720.274</v>
      </c>
      <c r="X39" s="346">
        <v>720.274</v>
      </c>
      <c r="Y39" s="346">
        <v>0</v>
      </c>
      <c r="Z39" s="346">
        <f>AF39</f>
        <v>0</v>
      </c>
      <c r="AA39" s="346"/>
      <c r="AC39" s="346">
        <v>0</v>
      </c>
      <c r="AD39" s="346">
        <v>0</v>
      </c>
      <c r="AE39" s="346">
        <v>0</v>
      </c>
      <c r="AF39" s="346">
        <v>0</v>
      </c>
      <c r="AG39" s="346">
        <v>0</v>
      </c>
      <c r="AH39" s="346">
        <v>0</v>
      </c>
      <c r="AI39" s="346"/>
      <c r="AJ39" s="346"/>
    </row>
    <row r="40" spans="1:36" x14ac:dyDescent="0.35">
      <c r="B40" s="111"/>
      <c r="C40" s="80"/>
      <c r="D40" s="80"/>
      <c r="E40" s="80"/>
      <c r="F40" s="80"/>
      <c r="G40" s="80"/>
      <c r="H40" s="80"/>
      <c r="I40" s="80"/>
      <c r="J40" s="346"/>
      <c r="K40" s="346"/>
      <c r="L40" s="346"/>
      <c r="M40" s="346"/>
      <c r="N40" s="346"/>
      <c r="O40" s="346"/>
      <c r="P40" s="346"/>
      <c r="Q40" s="346"/>
      <c r="R40" s="346"/>
      <c r="S40" s="346"/>
      <c r="T40" s="346"/>
      <c r="U40" s="346"/>
      <c r="V40" s="346"/>
      <c r="W40" s="346"/>
      <c r="X40" s="346"/>
      <c r="Y40" s="346"/>
      <c r="Z40" s="346"/>
      <c r="AA40" s="346"/>
      <c r="AC40" s="346"/>
      <c r="AD40" s="346"/>
      <c r="AE40" s="346"/>
      <c r="AF40" s="346"/>
      <c r="AG40" s="346"/>
      <c r="AH40" s="346"/>
      <c r="AI40" s="346"/>
      <c r="AJ40" s="346"/>
    </row>
    <row r="41" spans="1:36" x14ac:dyDescent="0.35">
      <c r="B41" s="50" t="s">
        <v>61</v>
      </c>
      <c r="C41" s="65">
        <v>0</v>
      </c>
      <c r="D41" s="65">
        <v>0</v>
      </c>
      <c r="E41" s="65">
        <v>0</v>
      </c>
      <c r="F41" s="65">
        <v>0</v>
      </c>
      <c r="G41" s="65">
        <v>0</v>
      </c>
      <c r="H41" s="65">
        <v>0</v>
      </c>
      <c r="I41" s="65">
        <v>0</v>
      </c>
      <c r="J41" s="269">
        <f>J43+J44</f>
        <v>2281.8159999999998</v>
      </c>
      <c r="K41" s="269">
        <f t="shared" ref="K41:N41" si="38">K43+K44</f>
        <v>2328.4175</v>
      </c>
      <c r="L41" s="269">
        <f t="shared" si="38"/>
        <v>2276.9275000000002</v>
      </c>
      <c r="M41" s="269">
        <f t="shared" si="38"/>
        <v>2286.5774999999999</v>
      </c>
      <c r="N41" s="269">
        <f t="shared" si="38"/>
        <v>1576.3775000000001</v>
      </c>
      <c r="O41" s="269">
        <f>O43+O44</f>
        <v>481.95299999999997</v>
      </c>
      <c r="P41" s="269">
        <f>P43+P44</f>
        <v>273.25299999999999</v>
      </c>
      <c r="Q41" s="269">
        <f>205.4-156</f>
        <v>49.400000000000006</v>
      </c>
      <c r="R41" s="269">
        <f>205-156</f>
        <v>49</v>
      </c>
      <c r="S41" s="269">
        <f>205-156</f>
        <v>49</v>
      </c>
      <c r="T41" s="269">
        <v>48.706999999999994</v>
      </c>
      <c r="U41" s="269">
        <v>48.706999999999994</v>
      </c>
      <c r="V41" s="269">
        <v>41.737000000000023</v>
      </c>
      <c r="W41" s="269">
        <v>22.296999999999997</v>
      </c>
      <c r="X41" s="269">
        <v>22.76799999999999</v>
      </c>
      <c r="Y41" s="269">
        <v>17.3</v>
      </c>
      <c r="Z41" s="269">
        <f>AF41</f>
        <v>17.3</v>
      </c>
      <c r="AA41" s="269"/>
      <c r="AC41" s="269">
        <v>17.3</v>
      </c>
      <c r="AD41" s="269">
        <v>17.3</v>
      </c>
      <c r="AE41" s="269">
        <v>17.3</v>
      </c>
      <c r="AF41" s="269">
        <v>17.3</v>
      </c>
      <c r="AG41" s="269">
        <v>17.3</v>
      </c>
      <c r="AH41" s="269">
        <v>0</v>
      </c>
      <c r="AI41" s="269"/>
      <c r="AJ41" s="269"/>
    </row>
    <row r="42" spans="1:36" x14ac:dyDescent="0.35">
      <c r="B42" s="50" t="s">
        <v>164</v>
      </c>
      <c r="C42" s="65"/>
      <c r="D42" s="65"/>
      <c r="E42" s="65"/>
      <c r="F42" s="65"/>
      <c r="G42" s="65"/>
      <c r="H42" s="65"/>
      <c r="I42" s="65"/>
      <c r="J42" s="269">
        <f>SUM(J43:J44)</f>
        <v>2281.8159999999998</v>
      </c>
      <c r="K42" s="269">
        <f t="shared" ref="K42:U42" si="39">SUM(K43:K44)</f>
        <v>2328.4175</v>
      </c>
      <c r="L42" s="269">
        <f t="shared" si="39"/>
        <v>2276.9275000000002</v>
      </c>
      <c r="M42" s="269">
        <f t="shared" si="39"/>
        <v>2286.5774999999999</v>
      </c>
      <c r="N42" s="269">
        <f t="shared" si="39"/>
        <v>1576.3775000000001</v>
      </c>
      <c r="O42" s="269">
        <f t="shared" si="39"/>
        <v>481.95299999999997</v>
      </c>
      <c r="P42" s="269">
        <f t="shared" si="39"/>
        <v>273.25299999999999</v>
      </c>
      <c r="Q42" s="269">
        <f t="shared" si="39"/>
        <v>49</v>
      </c>
      <c r="R42" s="269">
        <f t="shared" si="39"/>
        <v>48</v>
      </c>
      <c r="S42" s="269">
        <f t="shared" si="39"/>
        <v>48</v>
      </c>
      <c r="T42" s="269">
        <f>SUM(T43:T44)</f>
        <v>48.269999999999996</v>
      </c>
      <c r="U42" s="269">
        <f t="shared" si="39"/>
        <v>48.269999999999996</v>
      </c>
      <c r="V42" s="269">
        <f>SUM(V43:V44)</f>
        <v>41.3</v>
      </c>
      <c r="W42" s="269">
        <f>W43+W44</f>
        <v>22.768000000000001</v>
      </c>
      <c r="X42" s="269">
        <f t="shared" ref="X42:Y42" si="40">X43+X44</f>
        <v>22.76799999999999</v>
      </c>
      <c r="Y42" s="269">
        <f t="shared" si="40"/>
        <v>17.3</v>
      </c>
      <c r="Z42" s="269">
        <f>AF42</f>
        <v>17.3</v>
      </c>
      <c r="AA42" s="269"/>
      <c r="AC42" s="269">
        <f t="shared" ref="AC42:AG42" si="41">AC43+AC44</f>
        <v>17.3</v>
      </c>
      <c r="AD42" s="269">
        <f t="shared" si="41"/>
        <v>17.3</v>
      </c>
      <c r="AE42" s="269">
        <f t="shared" si="41"/>
        <v>17.3</v>
      </c>
      <c r="AF42" s="269">
        <f t="shared" si="41"/>
        <v>17.3</v>
      </c>
      <c r="AG42" s="269">
        <f t="shared" si="41"/>
        <v>17.3</v>
      </c>
      <c r="AH42" s="269">
        <f t="shared" ref="AH42" si="42">AH43+AH44</f>
        <v>0</v>
      </c>
      <c r="AI42" s="269"/>
      <c r="AJ42" s="269"/>
    </row>
    <row r="43" spans="1:36" x14ac:dyDescent="0.35">
      <c r="B43" s="109" t="s">
        <v>70</v>
      </c>
      <c r="C43" s="65">
        <v>0</v>
      </c>
      <c r="D43" s="65">
        <v>0</v>
      </c>
      <c r="E43" s="65">
        <v>0</v>
      </c>
      <c r="F43" s="65">
        <v>0</v>
      </c>
      <c r="G43" s="65">
        <v>0</v>
      </c>
      <c r="H43" s="65">
        <v>0</v>
      </c>
      <c r="I43" s="65">
        <v>0</v>
      </c>
      <c r="J43" s="346">
        <v>1712.6</v>
      </c>
      <c r="K43" s="346">
        <v>1712.6</v>
      </c>
      <c r="L43" s="346">
        <v>1656.6000000000004</v>
      </c>
      <c r="M43" s="346">
        <v>946.4</v>
      </c>
      <c r="N43" s="346">
        <v>946.4</v>
      </c>
      <c r="O43" s="346">
        <v>232.97</v>
      </c>
      <c r="P43" s="346">
        <v>24.27</v>
      </c>
      <c r="Q43" s="346">
        <f>24</f>
        <v>24</v>
      </c>
      <c r="R43" s="230">
        <v>24</v>
      </c>
      <c r="S43" s="230">
        <v>24</v>
      </c>
      <c r="T43" s="346">
        <v>24.27</v>
      </c>
      <c r="U43" s="346">
        <v>24.27</v>
      </c>
      <c r="V43" s="346">
        <v>17.3</v>
      </c>
      <c r="W43" s="346">
        <v>17.3</v>
      </c>
      <c r="X43" s="346">
        <v>17.3</v>
      </c>
      <c r="Y43" s="346">
        <v>17.3</v>
      </c>
      <c r="Z43" s="346">
        <f>AF43</f>
        <v>17.3</v>
      </c>
      <c r="AA43" s="346"/>
      <c r="AC43" s="346">
        <v>17.3</v>
      </c>
      <c r="AD43" s="346">
        <v>17.3</v>
      </c>
      <c r="AE43" s="346">
        <v>17.3</v>
      </c>
      <c r="AF43" s="346">
        <v>17.3</v>
      </c>
      <c r="AG43" s="346">
        <v>17.3</v>
      </c>
      <c r="AH43" s="346">
        <v>0</v>
      </c>
      <c r="AI43" s="346"/>
      <c r="AJ43" s="346"/>
    </row>
    <row r="44" spans="1:36" x14ac:dyDescent="0.35">
      <c r="B44" s="109" t="s">
        <v>75</v>
      </c>
      <c r="C44" s="65">
        <v>0</v>
      </c>
      <c r="D44" s="65">
        <v>0</v>
      </c>
      <c r="E44" s="65">
        <v>0</v>
      </c>
      <c r="F44" s="65">
        <v>0</v>
      </c>
      <c r="G44" s="65">
        <v>0</v>
      </c>
      <c r="H44" s="65">
        <v>0</v>
      </c>
      <c r="I44" s="65">
        <v>0</v>
      </c>
      <c r="J44" s="346">
        <v>569.21600000000001</v>
      </c>
      <c r="K44" s="346">
        <v>615.8175</v>
      </c>
      <c r="L44" s="346">
        <v>620.32749999999999</v>
      </c>
      <c r="M44" s="346">
        <v>1340.1775</v>
      </c>
      <c r="N44" s="346">
        <v>629.97749999999996</v>
      </c>
      <c r="O44" s="346">
        <v>248.983</v>
      </c>
      <c r="P44" s="346">
        <v>248.983</v>
      </c>
      <c r="Q44" s="346">
        <f>25</f>
        <v>25</v>
      </c>
      <c r="R44" s="346">
        <f>24</f>
        <v>24</v>
      </c>
      <c r="S44" s="346">
        <f>24</f>
        <v>24</v>
      </c>
      <c r="T44" s="346">
        <f>24</f>
        <v>24</v>
      </c>
      <c r="U44" s="346">
        <f>24</f>
        <v>24</v>
      </c>
      <c r="V44" s="346">
        <f>24</f>
        <v>24</v>
      </c>
      <c r="W44" s="346">
        <v>5.468</v>
      </c>
      <c r="X44" s="346">
        <v>5.4679999999999893</v>
      </c>
      <c r="Y44" s="346">
        <v>0</v>
      </c>
      <c r="Z44" s="346">
        <f>AF44</f>
        <v>0</v>
      </c>
      <c r="AA44" s="346"/>
      <c r="AC44" s="346">
        <v>0</v>
      </c>
      <c r="AD44" s="346">
        <v>0</v>
      </c>
      <c r="AE44" s="346">
        <v>0</v>
      </c>
      <c r="AF44" s="346">
        <v>0</v>
      </c>
      <c r="AG44" s="346">
        <v>0</v>
      </c>
      <c r="AH44" s="346">
        <v>0</v>
      </c>
      <c r="AI44" s="346"/>
      <c r="AJ44" s="346"/>
    </row>
    <row r="45" spans="1:36" x14ac:dyDescent="0.35">
      <c r="B45" s="112"/>
      <c r="C45" s="65"/>
      <c r="D45" s="65"/>
      <c r="E45" s="65"/>
      <c r="F45" s="65"/>
      <c r="G45" s="65"/>
      <c r="H45" s="65"/>
      <c r="I45" s="65"/>
      <c r="J45" s="346"/>
      <c r="K45" s="346"/>
      <c r="L45" s="346"/>
      <c r="M45" s="346"/>
      <c r="N45" s="346"/>
      <c r="O45" s="346"/>
      <c r="P45" s="346"/>
      <c r="Q45" s="346"/>
      <c r="R45" s="346"/>
      <c r="S45" s="346"/>
      <c r="T45" s="346"/>
      <c r="U45" s="346"/>
      <c r="V45" s="346"/>
      <c r="W45" s="346"/>
      <c r="X45" s="346"/>
      <c r="Y45" s="346"/>
      <c r="Z45" s="346"/>
      <c r="AA45" s="346"/>
      <c r="AC45" s="346"/>
      <c r="AD45" s="346"/>
      <c r="AE45" s="346"/>
      <c r="AF45" s="346"/>
      <c r="AG45" s="346"/>
      <c r="AH45" s="346"/>
      <c r="AI45" s="346"/>
      <c r="AJ45" s="346"/>
    </row>
    <row r="46" spans="1:36" x14ac:dyDescent="0.35">
      <c r="B46" s="109"/>
      <c r="C46" s="80"/>
      <c r="D46" s="80"/>
      <c r="E46" s="80"/>
      <c r="F46" s="80"/>
      <c r="G46" s="80"/>
      <c r="H46" s="80"/>
      <c r="I46" s="80"/>
      <c r="J46" s="346"/>
      <c r="K46" s="346"/>
      <c r="L46" s="346"/>
      <c r="M46" s="346"/>
      <c r="N46" s="346"/>
      <c r="O46" s="346"/>
      <c r="P46" s="346"/>
      <c r="Q46" s="346"/>
      <c r="R46" s="346"/>
      <c r="S46" s="346"/>
      <c r="T46" s="346"/>
      <c r="U46" s="346"/>
      <c r="V46" s="346"/>
      <c r="W46" s="346"/>
      <c r="X46" s="346"/>
      <c r="Y46" s="346"/>
      <c r="Z46" s="346"/>
      <c r="AA46" s="346"/>
      <c r="AC46" s="346"/>
      <c r="AD46" s="346"/>
      <c r="AE46" s="346"/>
      <c r="AF46" s="346"/>
      <c r="AG46" s="346"/>
      <c r="AH46" s="346"/>
      <c r="AI46" s="346"/>
      <c r="AJ46" s="346"/>
    </row>
    <row r="47" spans="1:36" x14ac:dyDescent="0.35">
      <c r="B47" s="50"/>
      <c r="C47" s="80"/>
      <c r="D47" s="80"/>
      <c r="E47" s="80"/>
      <c r="F47" s="80"/>
      <c r="G47" s="80"/>
      <c r="H47" s="80"/>
      <c r="I47" s="80"/>
      <c r="J47" s="346"/>
      <c r="K47" s="346"/>
      <c r="L47" s="346"/>
      <c r="M47" s="346"/>
      <c r="N47" s="346"/>
      <c r="O47" s="346"/>
      <c r="P47" s="346"/>
      <c r="Q47" s="346"/>
      <c r="R47" s="346"/>
      <c r="S47" s="346"/>
      <c r="T47" s="346"/>
      <c r="U47" s="346"/>
      <c r="V47" s="346"/>
      <c r="W47" s="346"/>
      <c r="X47" s="346"/>
      <c r="Y47" s="346"/>
      <c r="Z47" s="346"/>
      <c r="AA47" s="346"/>
      <c r="AC47" s="346"/>
      <c r="AD47" s="346"/>
      <c r="AE47" s="346"/>
      <c r="AF47" s="346"/>
      <c r="AG47" s="346"/>
      <c r="AH47" s="346"/>
      <c r="AI47" s="346"/>
      <c r="AJ47" s="346"/>
    </row>
    <row r="48" spans="1:36" x14ac:dyDescent="0.35">
      <c r="B48" s="110" t="s">
        <v>238</v>
      </c>
      <c r="C48" s="65">
        <v>0</v>
      </c>
      <c r="D48" s="65">
        <v>0</v>
      </c>
      <c r="E48" s="65">
        <v>0</v>
      </c>
      <c r="F48" s="65">
        <v>0</v>
      </c>
      <c r="G48" s="65">
        <v>0</v>
      </c>
      <c r="H48" s="65">
        <v>0</v>
      </c>
      <c r="I48" s="65">
        <v>0</v>
      </c>
      <c r="J48" s="269">
        <f t="shared" ref="J48:P48" si="43">J41+J35+J33+J21+J15+J4</f>
        <v>18588.184000000001</v>
      </c>
      <c r="K48" s="269">
        <f t="shared" si="43"/>
        <v>20623.465499999998</v>
      </c>
      <c r="L48" s="269">
        <f t="shared" si="43"/>
        <v>21989.360499999999</v>
      </c>
      <c r="M48" s="269">
        <f t="shared" si="43"/>
        <v>23211.480499999998</v>
      </c>
      <c r="N48" s="269">
        <f t="shared" si="43"/>
        <v>23378.835500000001</v>
      </c>
      <c r="O48" s="269">
        <f t="shared" si="43"/>
        <v>22905.589</v>
      </c>
      <c r="P48" s="269">
        <f t="shared" si="43"/>
        <v>22469.252</v>
      </c>
      <c r="Q48" s="269">
        <f>Q41+Q33+Q35+Q21+Q15+Q4</f>
        <v>24207.8</v>
      </c>
      <c r="R48" s="269">
        <f>R41+R33+R35+R21+R15+R4</f>
        <v>25065.673999999999</v>
      </c>
      <c r="S48" s="269">
        <f>S41+S33+S35+S21+S15+S4</f>
        <v>26596.673999999999</v>
      </c>
      <c r="T48" s="269">
        <v>27021.319</v>
      </c>
      <c r="U48" s="269">
        <v>26524.808999999997</v>
      </c>
      <c r="V48" s="269">
        <v>23524.193000000003</v>
      </c>
      <c r="W48" s="269">
        <v>24494.809990000002</v>
      </c>
      <c r="X48" s="269">
        <v>26187.176851</v>
      </c>
      <c r="Y48" s="269">
        <v>26565.493014</v>
      </c>
      <c r="Z48" s="269">
        <f>AF48</f>
        <v>29077.089198000001</v>
      </c>
      <c r="AA48" s="269"/>
      <c r="AC48" s="269">
        <v>26488.988162000001</v>
      </c>
      <c r="AD48" s="269">
        <v>26697.121040999999</v>
      </c>
      <c r="AE48" s="269">
        <v>26960.368439999998</v>
      </c>
      <c r="AF48" s="269">
        <v>29077.089198000001</v>
      </c>
      <c r="AG48" s="269">
        <v>29120.249220000009</v>
      </c>
      <c r="AH48" s="269">
        <v>29448.994869000006</v>
      </c>
      <c r="AI48" s="269"/>
      <c r="AJ48" s="269"/>
    </row>
    <row r="49" spans="2:36" x14ac:dyDescent="0.35">
      <c r="B49" s="38" t="s">
        <v>239</v>
      </c>
      <c r="C49" s="80"/>
      <c r="D49" s="80"/>
      <c r="E49" s="80"/>
      <c r="F49" s="80"/>
      <c r="G49" s="80"/>
      <c r="H49" s="80"/>
      <c r="I49" s="80"/>
      <c r="J49" s="346"/>
      <c r="K49" s="346"/>
      <c r="L49" s="346"/>
      <c r="M49" s="346"/>
      <c r="N49" s="346"/>
      <c r="O49" s="346"/>
      <c r="P49" s="346"/>
      <c r="Q49" s="346"/>
      <c r="R49" s="346"/>
      <c r="S49" s="346"/>
      <c r="T49" s="346"/>
      <c r="U49" s="346"/>
      <c r="V49" s="346"/>
      <c r="W49" s="346"/>
      <c r="X49" s="346"/>
      <c r="Y49" s="346"/>
      <c r="Z49" s="346"/>
      <c r="AA49" s="346"/>
      <c r="AC49" s="346"/>
      <c r="AD49" s="346"/>
      <c r="AE49" s="470"/>
      <c r="AF49" s="470"/>
      <c r="AG49" s="470"/>
      <c r="AH49" s="470"/>
      <c r="AI49" s="470"/>
      <c r="AJ49" s="470"/>
    </row>
    <row r="50" spans="2:36" x14ac:dyDescent="0.35">
      <c r="B50" s="112" t="s">
        <v>70</v>
      </c>
      <c r="C50" s="104" t="s">
        <v>11</v>
      </c>
      <c r="D50" s="104" t="s">
        <v>11</v>
      </c>
      <c r="E50" s="104" t="s">
        <v>11</v>
      </c>
      <c r="F50" s="104" t="s">
        <v>11</v>
      </c>
      <c r="G50" s="104" t="s">
        <v>11</v>
      </c>
      <c r="H50" s="104" t="s">
        <v>11</v>
      </c>
      <c r="I50" s="104" t="s">
        <v>11</v>
      </c>
      <c r="J50" s="282" t="s">
        <v>11</v>
      </c>
      <c r="K50" s="282" t="s">
        <v>11</v>
      </c>
      <c r="L50" s="282" t="s">
        <v>11</v>
      </c>
      <c r="M50" s="282" t="s">
        <v>11</v>
      </c>
      <c r="N50" s="282" t="s">
        <v>11</v>
      </c>
      <c r="O50" s="282" t="s">
        <v>11</v>
      </c>
      <c r="P50" s="282" t="s">
        <v>11</v>
      </c>
      <c r="Q50" s="282" t="s">
        <v>11</v>
      </c>
      <c r="R50" s="282" t="s">
        <v>11</v>
      </c>
      <c r="S50" s="282" t="s">
        <v>11</v>
      </c>
      <c r="T50" s="346">
        <v>11311.007</v>
      </c>
      <c r="U50" s="346">
        <v>11159.392</v>
      </c>
      <c r="V50" s="346">
        <v>9533.2819999999992</v>
      </c>
      <c r="W50" s="346">
        <v>8266.9819900000002</v>
      </c>
      <c r="X50" s="346">
        <v>8396.2294990000009</v>
      </c>
      <c r="Y50" s="346">
        <v>8711.1926249999997</v>
      </c>
      <c r="Z50" s="346">
        <f>AF50</f>
        <v>8800.996565999998</v>
      </c>
      <c r="AA50" s="346"/>
      <c r="AC50" s="346">
        <v>8748.7361190000011</v>
      </c>
      <c r="AD50" s="346">
        <v>8747.3959080000004</v>
      </c>
      <c r="AE50" s="346">
        <v>8777.6578250000002</v>
      </c>
      <c r="AF50" s="346">
        <v>8800.996565999998</v>
      </c>
      <c r="AG50" s="346">
        <v>8817.0392920000013</v>
      </c>
      <c r="AH50" s="346">
        <v>8811.979193000001</v>
      </c>
      <c r="AI50" s="346"/>
      <c r="AJ50" s="346"/>
    </row>
    <row r="51" spans="2:36" x14ac:dyDescent="0.35">
      <c r="B51" s="113" t="s">
        <v>75</v>
      </c>
      <c r="C51" s="104" t="s">
        <v>11</v>
      </c>
      <c r="D51" s="104" t="s">
        <v>11</v>
      </c>
      <c r="E51" s="104" t="s">
        <v>11</v>
      </c>
      <c r="F51" s="104" t="s">
        <v>11</v>
      </c>
      <c r="G51" s="104" t="s">
        <v>11</v>
      </c>
      <c r="H51" s="104" t="s">
        <v>11</v>
      </c>
      <c r="I51" s="104" t="s">
        <v>11</v>
      </c>
      <c r="J51" s="282" t="s">
        <v>11</v>
      </c>
      <c r="K51" s="282" t="s">
        <v>11</v>
      </c>
      <c r="L51" s="282" t="s">
        <v>11</v>
      </c>
      <c r="M51" s="282" t="s">
        <v>11</v>
      </c>
      <c r="N51" s="282" t="s">
        <v>11</v>
      </c>
      <c r="O51" s="282" t="s">
        <v>11</v>
      </c>
      <c r="P51" s="282" t="s">
        <v>11</v>
      </c>
      <c r="Q51" s="282" t="s">
        <v>11</v>
      </c>
      <c r="R51" s="282" t="s">
        <v>11</v>
      </c>
      <c r="S51" s="282" t="s">
        <v>11</v>
      </c>
      <c r="T51" s="346">
        <v>5709.808</v>
      </c>
      <c r="U51" s="346">
        <v>5372.5029999999997</v>
      </c>
      <c r="V51" s="346">
        <v>4717.2970000000005</v>
      </c>
      <c r="W51" s="346">
        <v>4754.0969999999998</v>
      </c>
      <c r="X51" s="346">
        <v>5197</v>
      </c>
      <c r="Y51" s="346">
        <v>4278.2890340000004</v>
      </c>
      <c r="Z51" s="346">
        <f>AF51</f>
        <v>4585.9109399999998</v>
      </c>
      <c r="AA51" s="346"/>
      <c r="AC51" s="346">
        <v>4280.1974659999996</v>
      </c>
      <c r="AD51" s="346">
        <v>4285.6806159999996</v>
      </c>
      <c r="AE51" s="346">
        <v>4295.5133840000008</v>
      </c>
      <c r="AF51" s="346">
        <v>4585.9109399999998</v>
      </c>
      <c r="AG51" s="346">
        <v>4590.8527159999994</v>
      </c>
      <c r="AH51" s="346">
        <v>4537.1671550000001</v>
      </c>
      <c r="AI51" s="346"/>
      <c r="AJ51" s="346"/>
    </row>
    <row r="52" spans="2:36" x14ac:dyDescent="0.35">
      <c r="B52" s="113" t="s">
        <v>76</v>
      </c>
      <c r="C52" s="104" t="s">
        <v>11</v>
      </c>
      <c r="D52" s="104" t="s">
        <v>11</v>
      </c>
      <c r="E52" s="104" t="s">
        <v>11</v>
      </c>
      <c r="F52" s="104" t="s">
        <v>11</v>
      </c>
      <c r="G52" s="104" t="s">
        <v>11</v>
      </c>
      <c r="H52" s="104" t="s">
        <v>11</v>
      </c>
      <c r="I52" s="104" t="s">
        <v>11</v>
      </c>
      <c r="J52" s="282" t="s">
        <v>11</v>
      </c>
      <c r="K52" s="282" t="s">
        <v>11</v>
      </c>
      <c r="L52" s="282" t="s">
        <v>11</v>
      </c>
      <c r="M52" s="282" t="s">
        <v>11</v>
      </c>
      <c r="N52" s="282" t="s">
        <v>11</v>
      </c>
      <c r="O52" s="282" t="s">
        <v>11</v>
      </c>
      <c r="P52" s="282" t="s">
        <v>11</v>
      </c>
      <c r="Q52" s="282" t="s">
        <v>11</v>
      </c>
      <c r="R52" s="282" t="s">
        <v>11</v>
      </c>
      <c r="S52" s="282" t="s">
        <v>11</v>
      </c>
      <c r="T52" s="346">
        <v>2786.7239999999997</v>
      </c>
      <c r="U52" s="346">
        <v>2786.7239999999997</v>
      </c>
      <c r="V52" s="346">
        <v>2755.2239999999997</v>
      </c>
      <c r="W52" s="346">
        <v>3114.2340000000004</v>
      </c>
      <c r="X52" s="346">
        <v>3292.0584709999998</v>
      </c>
      <c r="Y52" s="346">
        <v>2670.0118700000003</v>
      </c>
      <c r="Z52" s="346">
        <f>AF52</f>
        <v>3211.8335660000002</v>
      </c>
      <c r="AA52" s="346"/>
      <c r="AC52" s="346">
        <v>2735.3624390000004</v>
      </c>
      <c r="AD52" s="346">
        <v>2792.5939680000001</v>
      </c>
      <c r="AE52" s="346">
        <v>2926.4001660000004</v>
      </c>
      <c r="AF52" s="346">
        <v>3211.8335660000002</v>
      </c>
      <c r="AG52" s="346">
        <v>3211.8335660000002</v>
      </c>
      <c r="AH52" s="346">
        <v>3235.4335660000002</v>
      </c>
      <c r="AI52" s="346"/>
      <c r="AJ52" s="346"/>
    </row>
    <row r="53" spans="2:36" x14ac:dyDescent="0.35">
      <c r="B53" s="38" t="s">
        <v>174</v>
      </c>
      <c r="C53" s="104" t="s">
        <v>11</v>
      </c>
      <c r="D53" s="104" t="s">
        <v>11</v>
      </c>
      <c r="E53" s="104" t="s">
        <v>11</v>
      </c>
      <c r="F53" s="104" t="s">
        <v>11</v>
      </c>
      <c r="G53" s="104" t="s">
        <v>11</v>
      </c>
      <c r="H53" s="104" t="s">
        <v>11</v>
      </c>
      <c r="I53" s="104" t="s">
        <v>11</v>
      </c>
      <c r="J53" s="282" t="s">
        <v>11</v>
      </c>
      <c r="K53" s="282" t="s">
        <v>11</v>
      </c>
      <c r="L53" s="282" t="s">
        <v>11</v>
      </c>
      <c r="M53" s="282" t="s">
        <v>11</v>
      </c>
      <c r="N53" s="282" t="s">
        <v>11</v>
      </c>
      <c r="O53" s="282" t="s">
        <v>11</v>
      </c>
      <c r="P53" s="282" t="s">
        <v>11</v>
      </c>
      <c r="Q53" s="282" t="s">
        <v>11</v>
      </c>
      <c r="R53" s="282" t="s">
        <v>11</v>
      </c>
      <c r="S53" s="282" t="s">
        <v>11</v>
      </c>
      <c r="T53" s="346">
        <v>5332.4100000000008</v>
      </c>
      <c r="U53" s="346">
        <v>5714.01</v>
      </c>
      <c r="V53" s="346">
        <v>5828.21</v>
      </c>
      <c r="W53" s="346">
        <v>5908.4169999999995</v>
      </c>
      <c r="X53" s="346">
        <v>6024.8769999999995</v>
      </c>
      <c r="Y53" s="346">
        <v>6890.5120000000006</v>
      </c>
      <c r="Z53" s="346">
        <f>AF53</f>
        <v>8421.9060000000045</v>
      </c>
      <c r="AA53" s="346"/>
      <c r="AC53" s="346">
        <v>6964.9120000000003</v>
      </c>
      <c r="AD53" s="346">
        <v>7266.1460000000006</v>
      </c>
      <c r="AE53" s="346">
        <v>7465.8809999999985</v>
      </c>
      <c r="AF53" s="346">
        <v>8421.9060000000045</v>
      </c>
      <c r="AG53" s="346">
        <v>8419.106000000007</v>
      </c>
      <c r="AH53" s="346">
        <v>8679.8410000000003</v>
      </c>
      <c r="AI53" s="346"/>
      <c r="AJ53" s="346"/>
    </row>
    <row r="54" spans="2:36" x14ac:dyDescent="0.35">
      <c r="B54" s="50"/>
      <c r="C54" s="114"/>
      <c r="D54" s="114"/>
      <c r="E54" s="114"/>
      <c r="F54" s="114"/>
      <c r="G54" s="114"/>
      <c r="H54" s="114"/>
      <c r="I54" s="114"/>
      <c r="J54" s="427"/>
      <c r="K54" s="427"/>
      <c r="L54" s="427"/>
      <c r="M54" s="427"/>
      <c r="N54" s="427"/>
      <c r="O54" s="427"/>
      <c r="P54" s="427"/>
      <c r="Q54" s="427"/>
      <c r="R54" s="427"/>
      <c r="S54" s="427"/>
      <c r="T54" s="427"/>
      <c r="U54" s="427"/>
      <c r="V54" s="373"/>
      <c r="AC54" s="269"/>
      <c r="AD54" s="269"/>
      <c r="AE54" s="373"/>
    </row>
    <row r="55" spans="2:36" x14ac:dyDescent="0.35">
      <c r="B55" s="174" t="s">
        <v>240</v>
      </c>
      <c r="C55" s="61">
        <v>2001</v>
      </c>
      <c r="D55" s="61">
        <v>2002</v>
      </c>
      <c r="E55" s="61">
        <v>2003</v>
      </c>
      <c r="F55" s="61">
        <v>2004</v>
      </c>
      <c r="G55" s="61">
        <v>2005</v>
      </c>
      <c r="H55" s="61">
        <v>2006</v>
      </c>
      <c r="I55" s="61">
        <v>2007</v>
      </c>
      <c r="J55" s="235">
        <v>2008</v>
      </c>
      <c r="K55" s="235">
        <v>2009</v>
      </c>
      <c r="L55" s="235">
        <v>2010</v>
      </c>
      <c r="M55" s="235">
        <v>2011</v>
      </c>
      <c r="N55" s="235">
        <v>2012</v>
      </c>
      <c r="O55" s="235">
        <v>2013</v>
      </c>
      <c r="P55" s="235">
        <v>2014</v>
      </c>
      <c r="Q55" s="235">
        <v>2015</v>
      </c>
      <c r="R55" s="235">
        <v>2016</v>
      </c>
      <c r="S55" s="235">
        <v>2017</v>
      </c>
      <c r="T55" s="235">
        <v>2018</v>
      </c>
      <c r="U55" s="235">
        <v>2019</v>
      </c>
      <c r="V55" s="235">
        <v>2020</v>
      </c>
      <c r="W55" s="235">
        <v>2021</v>
      </c>
      <c r="X55" s="235">
        <v>2022</v>
      </c>
      <c r="Y55" s="236">
        <v>2023</v>
      </c>
      <c r="Z55" s="237">
        <v>2024</v>
      </c>
      <c r="AA55" s="237"/>
      <c r="AC55" s="238" t="s">
        <v>3</v>
      </c>
      <c r="AD55" s="238" t="s">
        <v>4</v>
      </c>
      <c r="AE55" s="238" t="s">
        <v>5</v>
      </c>
      <c r="AF55" s="238">
        <v>2024</v>
      </c>
      <c r="AG55" s="239" t="s">
        <v>282</v>
      </c>
      <c r="AH55" s="239" t="s">
        <v>283</v>
      </c>
      <c r="AI55" s="239" t="s">
        <v>284</v>
      </c>
      <c r="AJ55" s="239">
        <v>2025</v>
      </c>
    </row>
    <row r="56" spans="2:36" x14ac:dyDescent="0.35">
      <c r="B56" s="34" t="s">
        <v>172</v>
      </c>
      <c r="C56" s="65">
        <v>0</v>
      </c>
      <c r="D56" s="65">
        <v>0</v>
      </c>
      <c r="E56" s="65">
        <v>0</v>
      </c>
      <c r="F56" s="65">
        <v>0</v>
      </c>
      <c r="G56" s="65">
        <v>0</v>
      </c>
      <c r="H56" s="65">
        <v>0</v>
      </c>
      <c r="I56" s="65">
        <v>0</v>
      </c>
      <c r="J56" s="269">
        <f>J57+J61+J64</f>
        <v>7806.7170096955651</v>
      </c>
      <c r="K56" s="269">
        <f t="shared" ref="K56:P56" si="44">K57+K61+K64</f>
        <v>10907.089172066126</v>
      </c>
      <c r="L56" s="269">
        <f t="shared" si="44"/>
        <v>14351.895928778911</v>
      </c>
      <c r="M56" s="269">
        <f t="shared" si="44"/>
        <v>16800.47927777523</v>
      </c>
      <c r="N56" s="269">
        <f t="shared" si="44"/>
        <v>18444.757229315044</v>
      </c>
      <c r="O56" s="269">
        <f t="shared" si="44"/>
        <v>19142.107623175612</v>
      </c>
      <c r="P56" s="269">
        <f t="shared" si="44"/>
        <v>19695.463847499999</v>
      </c>
      <c r="Q56" s="269">
        <v>21237</v>
      </c>
      <c r="R56" s="269">
        <v>24334</v>
      </c>
      <c r="S56" s="269">
        <v>27446</v>
      </c>
      <c r="T56" s="269">
        <v>28132.914448639793</v>
      </c>
      <c r="U56" s="269">
        <v>29767.625823840161</v>
      </c>
      <c r="V56" s="269">
        <v>28272.154582654999</v>
      </c>
      <c r="W56" s="269">
        <v>29591.752673066996</v>
      </c>
      <c r="X56" s="269">
        <v>31771.818323362</v>
      </c>
      <c r="Y56" s="269">
        <v>31669.254809956001</v>
      </c>
      <c r="Z56" s="269">
        <f t="shared" ref="Z56:Z65" si="45">AF56</f>
        <v>31018.310728700002</v>
      </c>
      <c r="AA56" s="269"/>
      <c r="AC56" s="269">
        <v>9055.9501851000005</v>
      </c>
      <c r="AD56" s="269">
        <v>16596.687663000001</v>
      </c>
      <c r="AE56" s="269">
        <v>22583.562223100002</v>
      </c>
      <c r="AF56" s="269">
        <v>31018.310728700002</v>
      </c>
      <c r="AG56" s="269">
        <v>8969.8442165999986</v>
      </c>
      <c r="AH56" s="269">
        <v>16443.872247899999</v>
      </c>
      <c r="AI56" s="269"/>
      <c r="AJ56" s="269"/>
    </row>
    <row r="57" spans="2:36" x14ac:dyDescent="0.35">
      <c r="B57" s="34" t="s">
        <v>164</v>
      </c>
      <c r="C57" s="65"/>
      <c r="D57" s="65"/>
      <c r="E57" s="65"/>
      <c r="F57" s="65"/>
      <c r="G57" s="65"/>
      <c r="H57" s="65"/>
      <c r="I57" s="65"/>
      <c r="J57" s="269">
        <f>SUM(J58:J60)</f>
        <v>3900.037644</v>
      </c>
      <c r="K57" s="269">
        <f t="shared" ref="K57:U57" si="46">SUM(K58:K60)</f>
        <v>4975.3514381613422</v>
      </c>
      <c r="L57" s="269">
        <f t="shared" si="46"/>
        <v>6631.6307071870324</v>
      </c>
      <c r="M57" s="269">
        <f t="shared" si="46"/>
        <v>7300.5154852416081</v>
      </c>
      <c r="N57" s="269">
        <f t="shared" si="46"/>
        <v>8276.7538032511056</v>
      </c>
      <c r="O57" s="269">
        <f t="shared" si="46"/>
        <v>9142.9607783136598</v>
      </c>
      <c r="P57" s="269">
        <f t="shared" si="46"/>
        <v>9261.9451432999995</v>
      </c>
      <c r="Q57" s="269">
        <f t="shared" si="46"/>
        <v>9989</v>
      </c>
      <c r="R57" s="269">
        <f t="shared" si="46"/>
        <v>11159</v>
      </c>
      <c r="S57" s="269">
        <f t="shared" si="46"/>
        <v>11591</v>
      </c>
      <c r="T57" s="269">
        <f t="shared" si="46"/>
        <v>11405.74319251602</v>
      </c>
      <c r="U57" s="269">
        <f t="shared" si="46"/>
        <v>11713.27946002743</v>
      </c>
      <c r="V57" s="269">
        <f>SUM(V58:V60)</f>
        <v>9948.9512834630004</v>
      </c>
      <c r="W57" s="269">
        <f t="shared" ref="W57:Y57" si="47">SUM(W58:W60)</f>
        <v>11281.422858117001</v>
      </c>
      <c r="X57" s="269">
        <f t="shared" si="47"/>
        <v>11699.504380683</v>
      </c>
      <c r="Y57" s="269">
        <f t="shared" si="47"/>
        <v>11395.023415718999</v>
      </c>
      <c r="Z57" s="269">
        <f t="shared" si="45"/>
        <v>10796.145280000001</v>
      </c>
      <c r="AA57" s="269"/>
      <c r="AB57" s="259"/>
      <c r="AC57" s="269">
        <f t="shared" ref="AC57" si="48">SUM(AC58:AC60)</f>
        <v>3475.3205199999998</v>
      </c>
      <c r="AD57" s="269">
        <f>SUM(AD58:AD60)</f>
        <v>5768.1234199999999</v>
      </c>
      <c r="AE57" s="269">
        <f>SUM(AE58:AE60)</f>
        <v>7883.2683399999996</v>
      </c>
      <c r="AF57" s="269">
        <f>SUM(AF58:AF60)</f>
        <v>10796.145280000001</v>
      </c>
      <c r="AG57" s="269">
        <f>SUM(AG58:AG60)</f>
        <v>2989.3080499999996</v>
      </c>
      <c r="AH57" s="269">
        <f>SUM(AH58:AH60)</f>
        <v>5188.7117099999996</v>
      </c>
      <c r="AI57" s="269"/>
      <c r="AJ57" s="269"/>
    </row>
    <row r="58" spans="2:36" x14ac:dyDescent="0.35">
      <c r="B58" s="108" t="s">
        <v>70</v>
      </c>
      <c r="C58" s="80">
        <v>0</v>
      </c>
      <c r="D58" s="80">
        <v>0</v>
      </c>
      <c r="E58" s="80">
        <v>0</v>
      </c>
      <c r="F58" s="80">
        <v>0</v>
      </c>
      <c r="G58" s="80">
        <v>0</v>
      </c>
      <c r="H58" s="80">
        <v>0</v>
      </c>
      <c r="I58" s="80">
        <v>0</v>
      </c>
      <c r="J58" s="345" t="s">
        <v>11</v>
      </c>
      <c r="K58" s="345" t="s">
        <v>11</v>
      </c>
      <c r="L58" s="345" t="s">
        <v>11</v>
      </c>
      <c r="M58" s="345" t="s">
        <v>11</v>
      </c>
      <c r="N58" s="345" t="s">
        <v>11</v>
      </c>
      <c r="O58" s="345">
        <v>0</v>
      </c>
      <c r="P58" s="345">
        <v>0</v>
      </c>
      <c r="Q58" s="346">
        <f>6834-Q59</f>
        <v>1987</v>
      </c>
      <c r="R58" s="346">
        <v>3044</v>
      </c>
      <c r="S58" s="346">
        <v>2904</v>
      </c>
      <c r="T58" s="346">
        <v>2987.2551640004999</v>
      </c>
      <c r="U58" s="346">
        <v>3151.2621479949999</v>
      </c>
      <c r="V58" s="346">
        <v>2616.0694590749995</v>
      </c>
      <c r="W58" s="346">
        <v>3040.7349803830002</v>
      </c>
      <c r="X58" s="346">
        <v>2707.1357340000004</v>
      </c>
      <c r="Y58" s="346">
        <v>2649.139906719</v>
      </c>
      <c r="Z58" s="346">
        <f t="shared" si="45"/>
        <v>2924.0420000000004</v>
      </c>
      <c r="AA58" s="346"/>
      <c r="AC58" s="346">
        <v>861.60825</v>
      </c>
      <c r="AD58" s="469">
        <v>1472.73171</v>
      </c>
      <c r="AE58" s="469">
        <v>2083.1314200000002</v>
      </c>
      <c r="AF58" s="469">
        <v>2924.0420000000004</v>
      </c>
      <c r="AG58" s="469">
        <v>823.13905999999986</v>
      </c>
      <c r="AH58" s="469">
        <v>1410.55952</v>
      </c>
      <c r="AI58" s="469"/>
      <c r="AJ58" s="469"/>
    </row>
    <row r="59" spans="2:36" x14ac:dyDescent="0.35">
      <c r="B59" s="108" t="s">
        <v>75</v>
      </c>
      <c r="C59" s="80">
        <v>0</v>
      </c>
      <c r="D59" s="80">
        <v>0</v>
      </c>
      <c r="E59" s="80">
        <v>0</v>
      </c>
      <c r="F59" s="80">
        <v>0</v>
      </c>
      <c r="G59" s="80">
        <v>0</v>
      </c>
      <c r="H59" s="80">
        <v>0</v>
      </c>
      <c r="I59" s="80">
        <v>0</v>
      </c>
      <c r="J59" s="345" t="s">
        <v>11</v>
      </c>
      <c r="K59" s="345" t="s">
        <v>11</v>
      </c>
      <c r="L59" s="345" t="s">
        <v>11</v>
      </c>
      <c r="M59" s="345" t="s">
        <v>11</v>
      </c>
      <c r="N59" s="345" t="s">
        <v>11</v>
      </c>
      <c r="O59" s="345">
        <v>0</v>
      </c>
      <c r="P59" s="345">
        <v>0</v>
      </c>
      <c r="Q59" s="346">
        <v>4847</v>
      </c>
      <c r="R59" s="346">
        <v>4926</v>
      </c>
      <c r="S59" s="346">
        <v>5095</v>
      </c>
      <c r="T59" s="346">
        <v>5163.8817598968499</v>
      </c>
      <c r="U59" s="346">
        <v>5298.3028679999998</v>
      </c>
      <c r="V59" s="346">
        <v>4346.1518260000003</v>
      </c>
      <c r="W59" s="346">
        <v>4979.0394788590002</v>
      </c>
      <c r="X59" s="346">
        <v>4885.1244195829995</v>
      </c>
      <c r="Y59" s="346">
        <v>4473.1160895709991</v>
      </c>
      <c r="Z59" s="346">
        <f t="shared" si="45"/>
        <v>4203.4434000000001</v>
      </c>
      <c r="AA59" s="346"/>
      <c r="AC59" s="346">
        <v>1320.3307399999999</v>
      </c>
      <c r="AD59" s="469">
        <v>2238.0390299999999</v>
      </c>
      <c r="AE59" s="469">
        <v>3080.8066199999998</v>
      </c>
      <c r="AF59" s="469">
        <v>4203.4434000000001</v>
      </c>
      <c r="AG59" s="469">
        <v>1229.4638600000001</v>
      </c>
      <c r="AH59" s="469">
        <v>2027.3108099999999</v>
      </c>
      <c r="AI59" s="469"/>
      <c r="AJ59" s="469"/>
    </row>
    <row r="60" spans="2:36" x14ac:dyDescent="0.35">
      <c r="B60" s="108" t="s">
        <v>233</v>
      </c>
      <c r="C60" s="80">
        <v>0</v>
      </c>
      <c r="D60" s="80">
        <v>0</v>
      </c>
      <c r="E60" s="80">
        <v>0</v>
      </c>
      <c r="F60" s="80">
        <v>0</v>
      </c>
      <c r="G60" s="80">
        <v>0</v>
      </c>
      <c r="H60" s="80">
        <v>0</v>
      </c>
      <c r="I60" s="80">
        <v>0</v>
      </c>
      <c r="J60" s="346">
        <v>3900.037644</v>
      </c>
      <c r="K60" s="346">
        <v>4975.3514381613422</v>
      </c>
      <c r="L60" s="346">
        <v>6631.6307071870324</v>
      </c>
      <c r="M60" s="346">
        <v>7300.5154852416081</v>
      </c>
      <c r="N60" s="346">
        <v>8276.7538032511056</v>
      </c>
      <c r="O60" s="346">
        <v>9142.9607783136598</v>
      </c>
      <c r="P60" s="346">
        <v>9261.9451432999995</v>
      </c>
      <c r="Q60" s="346">
        <v>3155</v>
      </c>
      <c r="R60" s="346">
        <v>3189</v>
      </c>
      <c r="S60" s="346">
        <v>3592</v>
      </c>
      <c r="T60" s="346">
        <v>3254.6062686186701</v>
      </c>
      <c r="U60" s="346">
        <v>3263.71444403243</v>
      </c>
      <c r="V60" s="346">
        <v>2986.7299983880002</v>
      </c>
      <c r="W60" s="346">
        <v>3261.6483988750001</v>
      </c>
      <c r="X60" s="346">
        <v>4107.2442271</v>
      </c>
      <c r="Y60" s="346">
        <v>4272.7674194290003</v>
      </c>
      <c r="Z60" s="346">
        <f t="shared" si="45"/>
        <v>3668.6598800000002</v>
      </c>
      <c r="AA60" s="346"/>
      <c r="AC60" s="346">
        <v>1293.3815300000001</v>
      </c>
      <c r="AD60" s="469">
        <v>2057.35268</v>
      </c>
      <c r="AE60" s="469">
        <v>2719.3302999999996</v>
      </c>
      <c r="AF60" s="469">
        <v>3668.6598800000002</v>
      </c>
      <c r="AG60" s="469">
        <v>936.70513000000005</v>
      </c>
      <c r="AH60" s="469">
        <v>1750.8413800000001</v>
      </c>
      <c r="AI60" s="469"/>
      <c r="AJ60" s="469"/>
    </row>
    <row r="61" spans="2:36" x14ac:dyDescent="0.35">
      <c r="B61" s="34" t="s">
        <v>6</v>
      </c>
      <c r="C61" s="65"/>
      <c r="D61" s="65"/>
      <c r="E61" s="65"/>
      <c r="F61" s="65"/>
      <c r="G61" s="65"/>
      <c r="H61" s="65"/>
      <c r="I61" s="65"/>
      <c r="J61" s="269">
        <f>J62+J63</f>
        <v>3906.6793656955651</v>
      </c>
      <c r="K61" s="269">
        <f t="shared" ref="K61:U61" si="49">K62+K63</f>
        <v>5905.4905559047838</v>
      </c>
      <c r="L61" s="269">
        <f t="shared" si="49"/>
        <v>7689.4817925918805</v>
      </c>
      <c r="M61" s="269">
        <f t="shared" si="49"/>
        <v>9330.3320686166226</v>
      </c>
      <c r="N61" s="269">
        <f t="shared" si="49"/>
        <v>9936.7398379409387</v>
      </c>
      <c r="O61" s="269">
        <f t="shared" si="49"/>
        <v>9769.3501915000015</v>
      </c>
      <c r="P61" s="269">
        <f t="shared" si="49"/>
        <v>10197.5849363</v>
      </c>
      <c r="Q61" s="269">
        <f t="shared" si="49"/>
        <v>11025</v>
      </c>
      <c r="R61" s="269">
        <f t="shared" si="49"/>
        <v>12509</v>
      </c>
      <c r="S61" s="269">
        <f t="shared" si="49"/>
        <v>14994</v>
      </c>
      <c r="T61" s="269">
        <f t="shared" si="49"/>
        <v>15492.18640608535</v>
      </c>
      <c r="U61" s="269">
        <f t="shared" si="49"/>
        <v>16297.0427621405</v>
      </c>
      <c r="V61" s="269">
        <f>V62+V63</f>
        <v>17230.592968547</v>
      </c>
      <c r="W61" s="269">
        <f t="shared" ref="W61:Y61" si="50">W62+W63</f>
        <v>16467.803851113997</v>
      </c>
      <c r="X61" s="269">
        <f t="shared" si="50"/>
        <v>17883.197043460998</v>
      </c>
      <c r="Y61" s="269">
        <f t="shared" si="50"/>
        <v>16244.941121595</v>
      </c>
      <c r="Z61" s="269">
        <f t="shared" si="45"/>
        <v>17683.2734987</v>
      </c>
      <c r="AA61" s="269"/>
      <c r="AB61" s="269"/>
      <c r="AC61" s="269">
        <f t="shared" ref="AC61" si="51">AC62+AC63</f>
        <v>5131.4232951000004</v>
      </c>
      <c r="AD61" s="269">
        <f>AD62+AD63</f>
        <v>9813.552533</v>
      </c>
      <c r="AE61" s="269">
        <f>AE62+AE63</f>
        <v>12902.774393100002</v>
      </c>
      <c r="AF61" s="269">
        <f>AF62+AF63</f>
        <v>17683.2734987</v>
      </c>
      <c r="AG61" s="269">
        <f>AG62+AG63</f>
        <v>5368.6702065999998</v>
      </c>
      <c r="AH61" s="269">
        <f>AH62+AH63</f>
        <v>9948.3220079000002</v>
      </c>
      <c r="AI61" s="269"/>
      <c r="AJ61" s="269"/>
    </row>
    <row r="62" spans="2:36" x14ac:dyDescent="0.35">
      <c r="B62" s="108" t="s">
        <v>174</v>
      </c>
      <c r="C62" s="80">
        <v>0</v>
      </c>
      <c r="D62" s="80">
        <v>0</v>
      </c>
      <c r="E62" s="80">
        <v>0</v>
      </c>
      <c r="F62" s="80">
        <v>0</v>
      </c>
      <c r="G62" s="80">
        <v>0</v>
      </c>
      <c r="H62" s="80">
        <v>0</v>
      </c>
      <c r="I62" s="80">
        <v>0</v>
      </c>
      <c r="J62" s="346">
        <v>3906.6793656955651</v>
      </c>
      <c r="K62" s="346">
        <v>5905.4905559047838</v>
      </c>
      <c r="L62" s="346">
        <v>7689.4817925918805</v>
      </c>
      <c r="M62" s="346">
        <v>9330.3320686166226</v>
      </c>
      <c r="N62" s="346">
        <v>9936.7398379409387</v>
      </c>
      <c r="O62" s="346">
        <v>9769.3501915000015</v>
      </c>
      <c r="P62" s="346">
        <v>10197.5849363</v>
      </c>
      <c r="Q62" s="346">
        <v>11025</v>
      </c>
      <c r="R62" s="346">
        <v>12443</v>
      </c>
      <c r="S62" s="346">
        <v>14332</v>
      </c>
      <c r="T62" s="346">
        <v>14721.1707615222</v>
      </c>
      <c r="U62" s="346">
        <v>15500.943040608599</v>
      </c>
      <c r="V62" s="346">
        <v>16442.827853071001</v>
      </c>
      <c r="W62" s="346">
        <v>15535.659450685998</v>
      </c>
      <c r="X62" s="346">
        <v>16700.904733269999</v>
      </c>
      <c r="Y62" s="346">
        <v>14892.141966290001</v>
      </c>
      <c r="Z62" s="346">
        <f t="shared" si="45"/>
        <v>15917.123332400002</v>
      </c>
      <c r="AA62" s="346"/>
      <c r="AC62" s="346">
        <v>4562.367193</v>
      </c>
      <c r="AD62" s="469">
        <v>8846.6687738000001</v>
      </c>
      <c r="AE62" s="469">
        <v>11560.760816800002</v>
      </c>
      <c r="AF62" s="469">
        <v>15917.123332400002</v>
      </c>
      <c r="AG62" s="469">
        <v>4940.7274792999997</v>
      </c>
      <c r="AH62" s="469">
        <v>9122.2431581000001</v>
      </c>
      <c r="AI62" s="469"/>
      <c r="AJ62" s="469"/>
    </row>
    <row r="63" spans="2:36" x14ac:dyDescent="0.35">
      <c r="B63" s="108" t="s">
        <v>241</v>
      </c>
      <c r="C63" s="115"/>
      <c r="D63" s="115"/>
      <c r="E63" s="115"/>
      <c r="F63" s="115"/>
      <c r="G63" s="115"/>
      <c r="H63" s="115"/>
      <c r="I63" s="115"/>
      <c r="J63" s="345">
        <v>0</v>
      </c>
      <c r="K63" s="345">
        <v>0</v>
      </c>
      <c r="L63" s="345">
        <v>0</v>
      </c>
      <c r="M63" s="345">
        <v>0</v>
      </c>
      <c r="N63" s="345">
        <v>0</v>
      </c>
      <c r="O63" s="345">
        <v>0</v>
      </c>
      <c r="P63" s="345">
        <v>0</v>
      </c>
      <c r="Q63" s="345">
        <v>0</v>
      </c>
      <c r="R63" s="346">
        <f>R56-(R57+R62+R64)</f>
        <v>66</v>
      </c>
      <c r="S63" s="346">
        <f>S56-(S57+S62+S64)</f>
        <v>662</v>
      </c>
      <c r="T63" s="346">
        <v>771.01564456314998</v>
      </c>
      <c r="U63" s="346">
        <v>796.09972153190006</v>
      </c>
      <c r="V63" s="346">
        <v>787.76511547600012</v>
      </c>
      <c r="W63" s="346">
        <v>932.14440042799993</v>
      </c>
      <c r="X63" s="346">
        <v>1182.2923101910001</v>
      </c>
      <c r="Y63" s="346">
        <v>1352.7991553049999</v>
      </c>
      <c r="Z63" s="346">
        <f t="shared" si="45"/>
        <v>1766.1501662999999</v>
      </c>
      <c r="AA63" s="346"/>
      <c r="AC63" s="346">
        <v>569.05610209999998</v>
      </c>
      <c r="AD63" s="469">
        <v>966.88375919999999</v>
      </c>
      <c r="AE63" s="469">
        <v>1342.0135762999998</v>
      </c>
      <c r="AF63" s="469">
        <v>1766.1501662999999</v>
      </c>
      <c r="AG63" s="469">
        <v>427.94272730000006</v>
      </c>
      <c r="AH63" s="469">
        <v>826.07884979999994</v>
      </c>
      <c r="AI63" s="469"/>
      <c r="AJ63" s="469"/>
    </row>
    <row r="64" spans="2:36" x14ac:dyDescent="0.35">
      <c r="B64" s="34" t="s">
        <v>165</v>
      </c>
      <c r="C64" s="65"/>
      <c r="D64" s="65"/>
      <c r="E64" s="65"/>
      <c r="F64" s="65"/>
      <c r="G64" s="65"/>
      <c r="H64" s="65"/>
      <c r="I64" s="65"/>
      <c r="J64" s="269">
        <f>J65</f>
        <v>0</v>
      </c>
      <c r="K64" s="269">
        <f t="shared" ref="K64:U64" si="52">K65</f>
        <v>26.247177999999998</v>
      </c>
      <c r="L64" s="269">
        <f t="shared" si="52"/>
        <v>30.783429000000005</v>
      </c>
      <c r="M64" s="269">
        <f t="shared" si="52"/>
        <v>169.63172391699999</v>
      </c>
      <c r="N64" s="269">
        <f t="shared" si="52"/>
        <v>231.26358812300003</v>
      </c>
      <c r="O64" s="269">
        <f t="shared" si="52"/>
        <v>229.79665336195004</v>
      </c>
      <c r="P64" s="269">
        <f t="shared" si="52"/>
        <v>235.93376789999999</v>
      </c>
      <c r="Q64" s="269">
        <f t="shared" si="52"/>
        <v>222</v>
      </c>
      <c r="R64" s="269">
        <f t="shared" si="52"/>
        <v>666</v>
      </c>
      <c r="S64" s="269">
        <f t="shared" si="52"/>
        <v>861</v>
      </c>
      <c r="T64" s="269">
        <f t="shared" si="52"/>
        <v>1234.9848500384198</v>
      </c>
      <c r="U64" s="269">
        <f t="shared" si="52"/>
        <v>1757.3036016722301</v>
      </c>
      <c r="V64" s="269">
        <f>V65</f>
        <v>1092.610330645</v>
      </c>
      <c r="W64" s="269">
        <f t="shared" ref="W64:Y64" si="53">W65</f>
        <v>1842.5259638360001</v>
      </c>
      <c r="X64" s="269">
        <f t="shared" si="53"/>
        <v>2189.1168992180001</v>
      </c>
      <c r="Y64" s="269">
        <f t="shared" si="53"/>
        <v>4029.2902726420002</v>
      </c>
      <c r="Z64" s="269">
        <f t="shared" si="45"/>
        <v>2538.8919500000002</v>
      </c>
      <c r="AA64" s="269"/>
      <c r="AB64" s="259"/>
      <c r="AC64" s="269">
        <f t="shared" ref="AC64:AH64" si="54">AC65</f>
        <v>449.20636999999999</v>
      </c>
      <c r="AD64" s="269">
        <f t="shared" si="54"/>
        <v>1015.0117100000001</v>
      </c>
      <c r="AE64" s="269">
        <f t="shared" si="54"/>
        <v>1797.5194899999997</v>
      </c>
      <c r="AF64" s="269">
        <f t="shared" si="54"/>
        <v>2538.8919500000002</v>
      </c>
      <c r="AG64" s="269">
        <f t="shared" si="54"/>
        <v>611.86595999999997</v>
      </c>
      <c r="AH64" s="269">
        <f t="shared" si="54"/>
        <v>1306.8385299999998</v>
      </c>
      <c r="AI64" s="269"/>
      <c r="AJ64" s="269"/>
    </row>
    <row r="65" spans="1:38" x14ac:dyDescent="0.35">
      <c r="B65" s="109" t="s">
        <v>76</v>
      </c>
      <c r="C65" s="80">
        <v>0</v>
      </c>
      <c r="D65" s="80">
        <v>0</v>
      </c>
      <c r="E65" s="80">
        <v>0</v>
      </c>
      <c r="F65" s="80">
        <v>0</v>
      </c>
      <c r="G65" s="80">
        <v>0</v>
      </c>
      <c r="H65" s="80">
        <v>0</v>
      </c>
      <c r="I65" s="80">
        <v>0</v>
      </c>
      <c r="J65" s="346">
        <v>0</v>
      </c>
      <c r="K65" s="346">
        <v>26.247177999999998</v>
      </c>
      <c r="L65" s="346">
        <v>30.783429000000005</v>
      </c>
      <c r="M65" s="346">
        <v>169.63172391699999</v>
      </c>
      <c r="N65" s="346">
        <v>231.26358812300003</v>
      </c>
      <c r="O65" s="346">
        <v>229.79665336195004</v>
      </c>
      <c r="P65" s="346">
        <v>235.93376789999999</v>
      </c>
      <c r="Q65" s="346">
        <v>222</v>
      </c>
      <c r="R65" s="346">
        <v>666</v>
      </c>
      <c r="S65" s="346">
        <v>861</v>
      </c>
      <c r="T65" s="346">
        <v>1234.9848500384198</v>
      </c>
      <c r="U65" s="346">
        <v>1757.3036016722301</v>
      </c>
      <c r="V65" s="346">
        <v>1092.610330645</v>
      </c>
      <c r="W65" s="346">
        <v>1842.5259638360001</v>
      </c>
      <c r="X65" s="346">
        <v>2189.1168992180001</v>
      </c>
      <c r="Y65" s="346">
        <v>4029.2902726420002</v>
      </c>
      <c r="Z65" s="346">
        <f t="shared" si="45"/>
        <v>2538.8919500000002</v>
      </c>
      <c r="AA65" s="346"/>
      <c r="AC65" s="346">
        <v>449.20636999999999</v>
      </c>
      <c r="AD65" s="469">
        <v>1015.0117100000001</v>
      </c>
      <c r="AE65" s="469">
        <v>1797.5194899999997</v>
      </c>
      <c r="AF65" s="469">
        <v>2538.8919500000002</v>
      </c>
      <c r="AG65" s="469">
        <v>611.86595999999997</v>
      </c>
      <c r="AH65" s="469">
        <v>1306.8385299999998</v>
      </c>
      <c r="AI65" s="469"/>
      <c r="AJ65" s="469"/>
    </row>
    <row r="66" spans="1:38" x14ac:dyDescent="0.35">
      <c r="O66" s="244"/>
      <c r="P66" s="244"/>
      <c r="Q66" s="244"/>
      <c r="R66" s="244"/>
      <c r="S66" s="259"/>
      <c r="T66" s="259"/>
      <c r="U66" s="259"/>
      <c r="W66" s="259"/>
      <c r="X66" s="259"/>
      <c r="Z66" s="259"/>
      <c r="AA66" s="259"/>
      <c r="AB66" s="259"/>
    </row>
    <row r="67" spans="1:38" x14ac:dyDescent="0.35">
      <c r="B67" s="50" t="s">
        <v>189</v>
      </c>
      <c r="C67" s="141">
        <v>0</v>
      </c>
      <c r="D67" s="141">
        <v>0</v>
      </c>
      <c r="E67" s="141">
        <v>0</v>
      </c>
      <c r="F67" s="141">
        <v>0</v>
      </c>
      <c r="G67" s="141">
        <v>0</v>
      </c>
      <c r="H67" s="141">
        <v>0</v>
      </c>
      <c r="I67" s="141">
        <v>0</v>
      </c>
      <c r="J67" s="426">
        <v>0</v>
      </c>
      <c r="K67" s="426">
        <v>0</v>
      </c>
      <c r="L67" s="426">
        <v>0</v>
      </c>
      <c r="M67" s="426">
        <v>0</v>
      </c>
      <c r="N67" s="426">
        <v>0</v>
      </c>
      <c r="O67" s="269">
        <v>44.422195199960001</v>
      </c>
      <c r="P67" s="269">
        <v>67.487128199999987</v>
      </c>
      <c r="Q67" s="269">
        <v>151</v>
      </c>
      <c r="R67" s="269">
        <v>139</v>
      </c>
      <c r="S67" s="269">
        <v>175</v>
      </c>
      <c r="T67" s="269">
        <v>226.04683239560001</v>
      </c>
      <c r="U67" s="269">
        <v>272.88727332913004</v>
      </c>
      <c r="V67" s="269">
        <v>265.84369770500001</v>
      </c>
      <c r="W67" s="269">
        <v>732.74097118299983</v>
      </c>
      <c r="X67" s="269">
        <v>1782.1847993489996</v>
      </c>
      <c r="Y67" s="269">
        <v>3200.7646052680002</v>
      </c>
      <c r="Z67" s="269">
        <f t="shared" ref="Z67:Z72" si="55">AF67</f>
        <v>6053.598222269</v>
      </c>
      <c r="AA67" s="269"/>
      <c r="AC67" s="269">
        <v>926.58710964300008</v>
      </c>
      <c r="AD67" s="269">
        <v>2472.509188434</v>
      </c>
      <c r="AE67" s="269">
        <v>4313.7356042629999</v>
      </c>
      <c r="AF67" s="269">
        <v>6053.598222269</v>
      </c>
      <c r="AG67" s="269">
        <v>2113.201498591</v>
      </c>
      <c r="AH67" s="269">
        <v>5094.1513441689995</v>
      </c>
      <c r="AI67" s="269"/>
      <c r="AJ67" s="269"/>
    </row>
    <row r="68" spans="1:38" x14ac:dyDescent="0.35">
      <c r="B68" s="34" t="s">
        <v>164</v>
      </c>
      <c r="C68" t="s">
        <v>11</v>
      </c>
      <c r="D68" t="s">
        <v>11</v>
      </c>
      <c r="E68" t="s">
        <v>11</v>
      </c>
      <c r="F68" t="s">
        <v>11</v>
      </c>
      <c r="G68" t="s">
        <v>11</v>
      </c>
      <c r="H68" t="s">
        <v>11</v>
      </c>
      <c r="I68" t="s">
        <v>11</v>
      </c>
      <c r="J68" s="426">
        <v>0</v>
      </c>
      <c r="K68" s="426">
        <v>0</v>
      </c>
      <c r="L68" s="426">
        <v>0</v>
      </c>
      <c r="M68" s="426">
        <v>0</v>
      </c>
      <c r="N68" s="426">
        <v>0</v>
      </c>
      <c r="O68" s="426">
        <v>0</v>
      </c>
      <c r="P68" s="426">
        <v>0</v>
      </c>
      <c r="Q68" s="426">
        <v>0</v>
      </c>
      <c r="R68" s="426">
        <v>0</v>
      </c>
      <c r="S68" s="426">
        <v>0</v>
      </c>
      <c r="T68" s="426">
        <v>0</v>
      </c>
      <c r="U68" s="426">
        <v>0</v>
      </c>
      <c r="V68" s="269">
        <v>75.663519657999984</v>
      </c>
      <c r="W68" s="269">
        <v>76.138244429999986</v>
      </c>
      <c r="X68" s="269">
        <v>168.01695623000001</v>
      </c>
      <c r="Y68" s="269">
        <v>393.41413423299997</v>
      </c>
      <c r="Z68" s="269">
        <f t="shared" si="55"/>
        <v>1015.0853994720001</v>
      </c>
      <c r="AA68" s="269"/>
      <c r="AB68" s="269"/>
      <c r="AC68" s="269">
        <v>127.67930438299999</v>
      </c>
      <c r="AD68" s="269">
        <v>423.81550021399994</v>
      </c>
      <c r="AE68" s="269">
        <v>838.9459541010001</v>
      </c>
      <c r="AF68" s="269">
        <v>1015.0853994720001</v>
      </c>
      <c r="AG68" s="269">
        <v>218.50899552800001</v>
      </c>
      <c r="AH68" s="269">
        <v>765.72576699599983</v>
      </c>
      <c r="AI68" s="269"/>
      <c r="AJ68" s="269"/>
    </row>
    <row r="69" spans="1:38" x14ac:dyDescent="0.35">
      <c r="B69" s="34" t="s">
        <v>6</v>
      </c>
      <c r="C69" t="s">
        <v>11</v>
      </c>
      <c r="D69" t="s">
        <v>11</v>
      </c>
      <c r="E69" t="s">
        <v>11</v>
      </c>
      <c r="F69" t="s">
        <v>11</v>
      </c>
      <c r="G69" t="s">
        <v>11</v>
      </c>
      <c r="H69" t="s">
        <v>11</v>
      </c>
      <c r="I69" t="s">
        <v>11</v>
      </c>
      <c r="J69" s="426">
        <v>0</v>
      </c>
      <c r="K69" s="426">
        <v>0</v>
      </c>
      <c r="L69" s="426">
        <v>0</v>
      </c>
      <c r="M69" s="426">
        <v>0</v>
      </c>
      <c r="N69" s="426">
        <v>0</v>
      </c>
      <c r="O69" s="426">
        <v>0</v>
      </c>
      <c r="P69" s="426">
        <v>0</v>
      </c>
      <c r="Q69" s="426">
        <v>0</v>
      </c>
      <c r="R69" s="426">
        <v>0</v>
      </c>
      <c r="S69" s="426">
        <v>0</v>
      </c>
      <c r="T69" s="426">
        <v>0</v>
      </c>
      <c r="U69" s="426">
        <v>0</v>
      </c>
      <c r="V69" s="269">
        <v>190.18017804700003</v>
      </c>
      <c r="W69" s="269">
        <v>588.72953532999986</v>
      </c>
      <c r="X69" s="269">
        <v>478.71842753099997</v>
      </c>
      <c r="Y69" s="269">
        <v>1061.1291908799999</v>
      </c>
      <c r="Z69" s="269">
        <f t="shared" si="55"/>
        <v>2587.2521178000002</v>
      </c>
      <c r="AA69" s="269"/>
      <c r="AB69" s="269"/>
      <c r="AC69" s="269">
        <v>266.50456320000001</v>
      </c>
      <c r="AD69" s="269">
        <v>959.71491779999997</v>
      </c>
      <c r="AE69" s="269">
        <v>1717.3701078000004</v>
      </c>
      <c r="AF69" s="269">
        <v>2587.2521178000002</v>
      </c>
      <c r="AG69" s="269">
        <v>1149.6050327</v>
      </c>
      <c r="AH69" s="269">
        <v>2839.6923585999994</v>
      </c>
      <c r="AI69" s="269"/>
      <c r="AJ69" s="269"/>
    </row>
    <row r="70" spans="1:38" x14ac:dyDescent="0.35">
      <c r="B70" s="34" t="s">
        <v>165</v>
      </c>
      <c r="J70" s="269">
        <f t="shared" ref="J70:Y70" si="56">J71</f>
        <v>0</v>
      </c>
      <c r="K70" s="269">
        <f t="shared" si="56"/>
        <v>0</v>
      </c>
      <c r="L70" s="269">
        <f t="shared" si="56"/>
        <v>0</v>
      </c>
      <c r="M70" s="269">
        <f t="shared" si="56"/>
        <v>0</v>
      </c>
      <c r="N70" s="269">
        <f t="shared" si="56"/>
        <v>0</v>
      </c>
      <c r="O70" s="269">
        <f t="shared" si="56"/>
        <v>0</v>
      </c>
      <c r="P70" s="269">
        <f t="shared" si="56"/>
        <v>0</v>
      </c>
      <c r="Q70" s="269">
        <f t="shared" si="56"/>
        <v>0</v>
      </c>
      <c r="R70" s="269">
        <f t="shared" si="56"/>
        <v>0</v>
      </c>
      <c r="S70" s="269">
        <f t="shared" si="56"/>
        <v>0</v>
      </c>
      <c r="T70" s="269">
        <f t="shared" si="56"/>
        <v>0</v>
      </c>
      <c r="U70" s="269">
        <f t="shared" si="56"/>
        <v>0</v>
      </c>
      <c r="V70" s="269">
        <f t="shared" si="56"/>
        <v>0</v>
      </c>
      <c r="W70" s="269">
        <f t="shared" si="56"/>
        <v>45.074285422999992</v>
      </c>
      <c r="X70" s="269">
        <f t="shared" si="56"/>
        <v>499.94047172099999</v>
      </c>
      <c r="Y70" s="269">
        <f t="shared" si="56"/>
        <v>561.76399529800005</v>
      </c>
      <c r="Z70" s="269">
        <f t="shared" si="55"/>
        <v>1055.1447149970002</v>
      </c>
      <c r="AA70" s="269"/>
      <c r="AB70" s="269"/>
      <c r="AC70" s="269">
        <f t="shared" ref="AC70:AH70" si="57">AC71</f>
        <v>196.59423206</v>
      </c>
      <c r="AD70" s="269">
        <f t="shared" si="57"/>
        <v>379.40251042</v>
      </c>
      <c r="AE70" s="269">
        <f t="shared" si="57"/>
        <v>672.06737236200001</v>
      </c>
      <c r="AF70" s="269">
        <f t="shared" si="57"/>
        <v>1055.1447149970002</v>
      </c>
      <c r="AG70" s="269">
        <f t="shared" si="57"/>
        <v>401.15738036299996</v>
      </c>
      <c r="AH70" s="269">
        <f t="shared" si="57"/>
        <v>734.41610857300009</v>
      </c>
      <c r="AI70" s="269"/>
      <c r="AJ70" s="269"/>
    </row>
    <row r="71" spans="1:38" x14ac:dyDescent="0.35">
      <c r="B71" s="108" t="s">
        <v>76</v>
      </c>
      <c r="C71" s="115" t="s">
        <v>11</v>
      </c>
      <c r="D71" s="115" t="s">
        <v>11</v>
      </c>
      <c r="E71" s="115" t="s">
        <v>11</v>
      </c>
      <c r="F71" s="115" t="s">
        <v>11</v>
      </c>
      <c r="G71" s="115" t="s">
        <v>11</v>
      </c>
      <c r="H71" s="115" t="s">
        <v>11</v>
      </c>
      <c r="I71" s="115" t="s">
        <v>11</v>
      </c>
      <c r="J71" s="345">
        <v>0</v>
      </c>
      <c r="K71" s="345">
        <v>0</v>
      </c>
      <c r="L71" s="345">
        <v>0</v>
      </c>
      <c r="M71" s="345">
        <v>0</v>
      </c>
      <c r="N71" s="345">
        <v>0</v>
      </c>
      <c r="O71" s="345">
        <v>0</v>
      </c>
      <c r="P71" s="345">
        <v>0</v>
      </c>
      <c r="Q71" s="345">
        <v>0</v>
      </c>
      <c r="R71" s="345">
        <v>0</v>
      </c>
      <c r="S71" s="345">
        <v>0</v>
      </c>
      <c r="T71" s="345">
        <v>0</v>
      </c>
      <c r="U71" s="345">
        <v>0</v>
      </c>
      <c r="V71" s="346">
        <v>0</v>
      </c>
      <c r="W71" s="346">
        <v>45.074285422999992</v>
      </c>
      <c r="X71" s="346">
        <v>499.94047172099999</v>
      </c>
      <c r="Y71" s="346">
        <v>561.76399529800005</v>
      </c>
      <c r="Z71" s="345">
        <f t="shared" si="55"/>
        <v>1055.1447149970002</v>
      </c>
      <c r="AA71" s="345"/>
      <c r="AC71" s="346">
        <v>196.59423206</v>
      </c>
      <c r="AD71" s="346">
        <v>379.40251042</v>
      </c>
      <c r="AE71" s="346">
        <v>672.06737236200001</v>
      </c>
      <c r="AF71" s="346">
        <v>1055.1447149970002</v>
      </c>
      <c r="AG71" s="346">
        <v>401.15738036299996</v>
      </c>
      <c r="AH71" s="346">
        <v>734.41610857300009</v>
      </c>
      <c r="AI71" s="346"/>
      <c r="AJ71" s="346"/>
    </row>
    <row r="72" spans="1:38" s="257" customFormat="1" x14ac:dyDescent="0.35">
      <c r="A72" s="6"/>
      <c r="B72" s="34" t="s">
        <v>178</v>
      </c>
      <c r="C72" s="141"/>
      <c r="D72" s="141"/>
      <c r="E72" s="141"/>
      <c r="F72" s="141"/>
      <c r="G72" s="141"/>
      <c r="H72" s="141"/>
      <c r="I72" s="141"/>
      <c r="J72" s="426">
        <v>0</v>
      </c>
      <c r="K72" s="426">
        <v>0</v>
      </c>
      <c r="L72" s="426">
        <v>0</v>
      </c>
      <c r="M72" s="426">
        <v>0</v>
      </c>
      <c r="N72" s="426">
        <v>0</v>
      </c>
      <c r="O72" s="426">
        <v>0</v>
      </c>
      <c r="P72" s="426">
        <v>0</v>
      </c>
      <c r="Q72" s="426">
        <v>0</v>
      </c>
      <c r="R72" s="426">
        <v>0</v>
      </c>
      <c r="S72" s="426">
        <v>0</v>
      </c>
      <c r="T72" s="426">
        <v>0</v>
      </c>
      <c r="U72" s="426">
        <v>0</v>
      </c>
      <c r="V72" s="269">
        <v>0</v>
      </c>
      <c r="W72" s="269">
        <v>22.798906000000002</v>
      </c>
      <c r="X72" s="269">
        <v>635.50894386700008</v>
      </c>
      <c r="Y72" s="269">
        <v>1184.4572848570001</v>
      </c>
      <c r="Z72" s="426">
        <f t="shared" si="55"/>
        <v>1396.1159900000002</v>
      </c>
      <c r="AA72" s="426"/>
      <c r="AC72" s="269">
        <v>335.80900999999994</v>
      </c>
      <c r="AD72" s="269">
        <v>709.57625999999993</v>
      </c>
      <c r="AE72" s="269">
        <v>1085.3521700000001</v>
      </c>
      <c r="AF72" s="269">
        <v>1396.1159900000002</v>
      </c>
      <c r="AG72" s="269">
        <v>343.93009000000001</v>
      </c>
      <c r="AH72" s="269">
        <v>754.02508999999975</v>
      </c>
      <c r="AI72" s="269"/>
      <c r="AJ72" s="269"/>
    </row>
    <row r="73" spans="1:38" x14ac:dyDescent="0.35">
      <c r="J73" s="259"/>
      <c r="K73" s="259"/>
      <c r="L73" s="259"/>
      <c r="M73" s="259"/>
      <c r="N73" s="259"/>
      <c r="O73" s="259"/>
      <c r="P73" s="259"/>
      <c r="Q73" s="259"/>
      <c r="R73" s="259"/>
      <c r="S73" s="259"/>
      <c r="T73" s="259"/>
      <c r="U73" s="259"/>
      <c r="W73" s="259"/>
      <c r="X73" s="259"/>
      <c r="Z73" s="259"/>
      <c r="AA73" s="259"/>
    </row>
    <row r="74" spans="1:38" x14ac:dyDescent="0.35">
      <c r="B74" s="50" t="s">
        <v>236</v>
      </c>
      <c r="C74" s="65">
        <f t="shared" ref="C74:S74" si="58">C76+C81+C83</f>
        <v>0</v>
      </c>
      <c r="D74" s="65">
        <f t="shared" si="58"/>
        <v>0</v>
      </c>
      <c r="E74" s="65">
        <f t="shared" si="58"/>
        <v>0</v>
      </c>
      <c r="F74" s="65">
        <f t="shared" si="58"/>
        <v>0</v>
      </c>
      <c r="G74" s="65">
        <f t="shared" si="58"/>
        <v>0</v>
      </c>
      <c r="H74" s="65">
        <f t="shared" si="58"/>
        <v>0</v>
      </c>
      <c r="I74" s="65">
        <f t="shared" si="58"/>
        <v>0</v>
      </c>
      <c r="J74" s="269">
        <f t="shared" si="58"/>
        <v>12890.008124214935</v>
      </c>
      <c r="K74" s="269">
        <f t="shared" si="58"/>
        <v>15782.337918927511</v>
      </c>
      <c r="L74" s="269">
        <f t="shared" si="58"/>
        <v>23306.126406005846</v>
      </c>
      <c r="M74" s="269">
        <f t="shared" si="58"/>
        <v>19382.336724610966</v>
      </c>
      <c r="N74" s="269">
        <f t="shared" si="58"/>
        <v>14495.64302561626</v>
      </c>
      <c r="O74" s="269">
        <f t="shared" si="58"/>
        <v>21582.151460514411</v>
      </c>
      <c r="P74" s="269">
        <f t="shared" si="58"/>
        <v>23180.362776122998</v>
      </c>
      <c r="Q74" s="269">
        <f t="shared" si="58"/>
        <v>15482</v>
      </c>
      <c r="R74" s="269">
        <f t="shared" si="58"/>
        <v>21138</v>
      </c>
      <c r="S74" s="269">
        <f t="shared" si="58"/>
        <v>11424</v>
      </c>
      <c r="T74" s="269">
        <v>19296.491366059527</v>
      </c>
      <c r="U74" s="269">
        <v>14096.226251612366</v>
      </c>
      <c r="V74" s="269">
        <v>18792</v>
      </c>
      <c r="W74" s="269">
        <v>15283.099539593</v>
      </c>
      <c r="X74" s="269">
        <v>11775.210974065998</v>
      </c>
      <c r="Y74" s="269">
        <v>14098.650056978</v>
      </c>
      <c r="Z74" s="269">
        <f t="shared" ref="Z74:Z83" si="59">AF74</f>
        <v>17545.888302176001</v>
      </c>
      <c r="AA74" s="269"/>
      <c r="AC74" s="269">
        <v>6980.5944344519994</v>
      </c>
      <c r="AD74" s="269">
        <v>11105.645770839001</v>
      </c>
      <c r="AE74" s="269">
        <v>13676.382025012999</v>
      </c>
      <c r="AF74" s="269">
        <v>17545.888302176001</v>
      </c>
      <c r="AG74" s="269">
        <v>5625.6045804150008</v>
      </c>
      <c r="AH74" s="269">
        <v>9727.8388298579994</v>
      </c>
      <c r="AI74" s="269"/>
      <c r="AJ74" s="269"/>
      <c r="AK74" s="444"/>
      <c r="AL74" s="444"/>
    </row>
    <row r="75" spans="1:38" x14ac:dyDescent="0.35">
      <c r="B75" s="34" t="s">
        <v>164</v>
      </c>
      <c r="J75" s="269">
        <f>J76+J81</f>
        <v>7416.8810050681723</v>
      </c>
      <c r="K75" s="269">
        <f t="shared" ref="K75:U75" si="60">K76+K81</f>
        <v>8889.3523099829999</v>
      </c>
      <c r="L75" s="269">
        <f t="shared" si="60"/>
        <v>16043.446664196998</v>
      </c>
      <c r="M75" s="269">
        <f t="shared" si="60"/>
        <v>11509.123943565</v>
      </c>
      <c r="N75" s="269">
        <f t="shared" si="60"/>
        <v>6305.2527808000004</v>
      </c>
      <c r="O75" s="269">
        <f t="shared" si="60"/>
        <v>14419.853595871999</v>
      </c>
      <c r="P75" s="269">
        <f t="shared" si="60"/>
        <v>15944.035469922997</v>
      </c>
      <c r="Q75" s="269">
        <f t="shared" si="60"/>
        <v>9883</v>
      </c>
      <c r="R75" s="269">
        <f t="shared" si="60"/>
        <v>16690</v>
      </c>
      <c r="S75" s="269">
        <f t="shared" si="60"/>
        <v>7420</v>
      </c>
      <c r="T75" s="269">
        <f t="shared" si="60"/>
        <v>13702.264744919976</v>
      </c>
      <c r="U75" s="269">
        <f t="shared" si="60"/>
        <v>9967.4066723499873</v>
      </c>
      <c r="V75" s="269">
        <f>V76+V81</f>
        <v>13248.490729136</v>
      </c>
      <c r="W75" s="269">
        <f t="shared" ref="W75:Y75" si="61">W76+W81</f>
        <v>9804.8864142660022</v>
      </c>
      <c r="X75" s="269">
        <f t="shared" si="61"/>
        <v>6043.9936189319988</v>
      </c>
      <c r="Y75" s="269">
        <f t="shared" si="61"/>
        <v>9804.6576540549995</v>
      </c>
      <c r="Z75" s="269">
        <f t="shared" si="59"/>
        <v>11778.183661598001</v>
      </c>
      <c r="AA75" s="269"/>
      <c r="AB75" s="269"/>
      <c r="AC75" s="269">
        <f t="shared" ref="AC75" si="62">AC76+AC81</f>
        <v>4869.1540380599999</v>
      </c>
      <c r="AD75" s="269">
        <f>AD76+AD81</f>
        <v>7782.314561053</v>
      </c>
      <c r="AE75" s="269">
        <f>AE76+AE81</f>
        <v>9383.7485475969988</v>
      </c>
      <c r="AF75" s="269">
        <f>AF76+AF81</f>
        <v>11778.183661598001</v>
      </c>
      <c r="AG75" s="269">
        <f>AG76+AG81</f>
        <v>4222.145719514001</v>
      </c>
      <c r="AH75" s="269">
        <f>AH76+AH81</f>
        <v>7287.2685414179996</v>
      </c>
      <c r="AI75" s="269"/>
      <c r="AJ75" s="269"/>
    </row>
    <row r="76" spans="1:38" x14ac:dyDescent="0.35">
      <c r="B76" s="109" t="s">
        <v>70</v>
      </c>
      <c r="C76" s="80">
        <v>0</v>
      </c>
      <c r="D76" s="80">
        <v>0</v>
      </c>
      <c r="E76" s="80">
        <v>0</v>
      </c>
      <c r="F76" s="80">
        <v>0</v>
      </c>
      <c r="G76" s="80">
        <v>0</v>
      </c>
      <c r="H76" s="80">
        <v>0</v>
      </c>
      <c r="I76" s="80">
        <v>0</v>
      </c>
      <c r="J76" s="346">
        <v>6604.4910050681719</v>
      </c>
      <c r="K76" s="346">
        <v>8011.8723099830004</v>
      </c>
      <c r="L76" s="346">
        <v>15005.536664196998</v>
      </c>
      <c r="M76" s="346">
        <v>10925.093943565</v>
      </c>
      <c r="N76" s="346">
        <v>5684.4727808000007</v>
      </c>
      <c r="O76" s="346">
        <v>13321.363595871999</v>
      </c>
      <c r="P76" s="346">
        <v>14996.555469922998</v>
      </c>
      <c r="Q76" s="346">
        <f>Q78+Q79+Q80+3766</f>
        <v>9090</v>
      </c>
      <c r="R76" s="346">
        <f>15211+R80</f>
        <v>15760</v>
      </c>
      <c r="S76" s="346">
        <f>6710+S80</f>
        <v>6948</v>
      </c>
      <c r="T76" s="346">
        <v>12648.384744919997</v>
      </c>
      <c r="U76" s="346">
        <v>9087.3156723499978</v>
      </c>
      <c r="V76" s="346">
        <v>12571</v>
      </c>
      <c r="W76" s="346">
        <v>9032.9018079000016</v>
      </c>
      <c r="X76" s="346">
        <v>5585.2285028999986</v>
      </c>
      <c r="Y76" s="346">
        <v>9093.7351649100001</v>
      </c>
      <c r="Z76" s="346">
        <f t="shared" si="59"/>
        <v>10979.21773991</v>
      </c>
      <c r="AA76" s="346"/>
      <c r="AC76" s="346">
        <v>4552.7854059800002</v>
      </c>
      <c r="AD76" s="346">
        <v>7291.82208395</v>
      </c>
      <c r="AE76" s="346">
        <v>8806.5246529199994</v>
      </c>
      <c r="AF76" s="346">
        <v>10979.21773991</v>
      </c>
      <c r="AG76" s="346">
        <v>3940.1255299700006</v>
      </c>
      <c r="AH76" s="346">
        <v>6823.2083539400001</v>
      </c>
      <c r="AI76" s="346"/>
      <c r="AJ76" s="346"/>
    </row>
    <row r="77" spans="1:38" x14ac:dyDescent="0.35">
      <c r="B77" s="38" t="s">
        <v>71</v>
      </c>
      <c r="C77" s="80">
        <v>0</v>
      </c>
      <c r="D77" s="80">
        <v>0</v>
      </c>
      <c r="E77" s="80">
        <v>0</v>
      </c>
      <c r="F77" s="80">
        <v>0</v>
      </c>
      <c r="G77" s="80">
        <v>0</v>
      </c>
      <c r="H77" s="80">
        <v>0</v>
      </c>
      <c r="I77" s="80">
        <v>0</v>
      </c>
      <c r="J77" s="345">
        <v>0</v>
      </c>
      <c r="K77" s="345">
        <v>0</v>
      </c>
      <c r="L77" s="345">
        <v>0</v>
      </c>
      <c r="M77" s="345">
        <v>0</v>
      </c>
      <c r="N77" s="345">
        <v>0</v>
      </c>
      <c r="O77" s="345">
        <v>0</v>
      </c>
      <c r="P77" s="345">
        <v>0</v>
      </c>
      <c r="Q77" s="345">
        <v>0</v>
      </c>
      <c r="R77" s="346">
        <v>-1438</v>
      </c>
      <c r="S77" s="346">
        <v>-2228</v>
      </c>
      <c r="T77" s="346">
        <v>-2438.3500739999999</v>
      </c>
      <c r="U77" s="346">
        <v>-1824.07978542</v>
      </c>
      <c r="V77" s="346">
        <v>-1972</v>
      </c>
      <c r="W77" s="346">
        <v>-1761.6623529999999</v>
      </c>
      <c r="X77" s="346">
        <v>-1684.8023730000002</v>
      </c>
      <c r="Y77" s="346">
        <v>-1595.8187049999999</v>
      </c>
      <c r="Z77" s="346">
        <f t="shared" si="59"/>
        <v>-1818.9541789999996</v>
      </c>
      <c r="AA77" s="346"/>
      <c r="AC77" s="346">
        <v>-545.08643599999994</v>
      </c>
      <c r="AD77" s="346">
        <v>-980.09492699999987</v>
      </c>
      <c r="AE77" s="346">
        <v>-1358.43443</v>
      </c>
      <c r="AF77" s="346">
        <v>-1818.9541789999996</v>
      </c>
      <c r="AG77" s="346">
        <v>-570.163994</v>
      </c>
      <c r="AH77" s="346">
        <v>-1104.4020190000001</v>
      </c>
      <c r="AI77" s="346"/>
      <c r="AJ77" s="346"/>
    </row>
    <row r="78" spans="1:38" x14ac:dyDescent="0.35">
      <c r="B78" s="38" t="s">
        <v>72</v>
      </c>
      <c r="C78" s="80">
        <v>0</v>
      </c>
      <c r="D78" s="80">
        <v>0</v>
      </c>
      <c r="E78" s="80">
        <v>0</v>
      </c>
      <c r="F78" s="80">
        <v>0</v>
      </c>
      <c r="G78" s="80">
        <v>0</v>
      </c>
      <c r="H78" s="80">
        <v>0</v>
      </c>
      <c r="I78" s="80">
        <v>0</v>
      </c>
      <c r="J78" s="346">
        <v>3707</v>
      </c>
      <c r="K78" s="346">
        <v>4624</v>
      </c>
      <c r="L78" s="346">
        <v>8396</v>
      </c>
      <c r="M78" s="346">
        <v>6612</v>
      </c>
      <c r="N78" s="346">
        <v>3049</v>
      </c>
      <c r="O78" s="346">
        <v>6975</v>
      </c>
      <c r="P78" s="346">
        <v>3729.9764609999997</v>
      </c>
      <c r="Q78" s="346">
        <v>2486</v>
      </c>
      <c r="R78" s="346">
        <v>8161</v>
      </c>
      <c r="S78" s="346">
        <v>2802</v>
      </c>
      <c r="T78" s="346">
        <v>6161.1805170000007</v>
      </c>
      <c r="U78" s="346">
        <v>4099.0493842299993</v>
      </c>
      <c r="V78" s="346">
        <v>6193.4530708099992</v>
      </c>
      <c r="W78" s="346">
        <v>3267.7759500000002</v>
      </c>
      <c r="X78" s="346">
        <v>1839.9566359999999</v>
      </c>
      <c r="Y78" s="346">
        <v>3022.6849830000001</v>
      </c>
      <c r="Z78" s="346">
        <f t="shared" si="59"/>
        <v>3788.6562779999999</v>
      </c>
      <c r="AA78" s="346"/>
      <c r="AC78" s="346">
        <v>1671.7259930000002</v>
      </c>
      <c r="AD78" s="346">
        <v>2547.1608260000003</v>
      </c>
      <c r="AE78" s="346">
        <v>3043.3331889999999</v>
      </c>
      <c r="AF78" s="346">
        <v>3788.6562779999999</v>
      </c>
      <c r="AG78" s="346">
        <v>1592.704923</v>
      </c>
      <c r="AH78" s="346">
        <v>2703.8129840000001</v>
      </c>
      <c r="AI78" s="346"/>
      <c r="AJ78" s="346"/>
    </row>
    <row r="79" spans="1:38" x14ac:dyDescent="0.35">
      <c r="B79" s="38" t="s">
        <v>73</v>
      </c>
      <c r="C79" s="80">
        <v>0</v>
      </c>
      <c r="D79" s="80">
        <v>0</v>
      </c>
      <c r="E79" s="80">
        <v>0</v>
      </c>
      <c r="F79" s="80">
        <v>0</v>
      </c>
      <c r="G79" s="80">
        <v>0</v>
      </c>
      <c r="H79" s="80">
        <v>0</v>
      </c>
      <c r="I79" s="80">
        <v>0</v>
      </c>
      <c r="J79" s="346">
        <v>2207</v>
      </c>
      <c r="K79" s="346">
        <v>2357.6245594830007</v>
      </c>
      <c r="L79" s="346">
        <v>4649.383676696998</v>
      </c>
      <c r="M79" s="346">
        <v>2652.5313135649994</v>
      </c>
      <c r="N79" s="346">
        <v>870.04275700000107</v>
      </c>
      <c r="O79" s="346">
        <v>2536.6725315299991</v>
      </c>
      <c r="P79" s="346">
        <v>5301.3009994229997</v>
      </c>
      <c r="Q79" s="346">
        <v>2489</v>
      </c>
      <c r="R79" s="346">
        <v>7050</v>
      </c>
      <c r="S79" s="346">
        <v>3907</v>
      </c>
      <c r="T79" s="346">
        <v>6090.1563589200005</v>
      </c>
      <c r="U79" s="346">
        <v>4850.3678060000002</v>
      </c>
      <c r="V79" s="346">
        <v>6241</v>
      </c>
      <c r="W79" s="346">
        <v>5633.6723649000005</v>
      </c>
      <c r="X79" s="346">
        <v>3647.4772308999995</v>
      </c>
      <c r="Y79" s="346">
        <v>5919.2410379100002</v>
      </c>
      <c r="Z79" s="346">
        <f t="shared" si="59"/>
        <v>7006.0741059100001</v>
      </c>
      <c r="AA79" s="346"/>
      <c r="AC79" s="346">
        <v>2802.7783539799998</v>
      </c>
      <c r="AD79" s="346">
        <v>4623.8848009499998</v>
      </c>
      <c r="AE79" s="346">
        <v>5625.7232879200001</v>
      </c>
      <c r="AF79" s="346">
        <v>7006.0741059100001</v>
      </c>
      <c r="AG79" s="346">
        <v>2279.0078499700003</v>
      </c>
      <c r="AH79" s="346">
        <v>4002.9346239400002</v>
      </c>
      <c r="AI79" s="346"/>
      <c r="AJ79" s="346"/>
    </row>
    <row r="80" spans="1:38" x14ac:dyDescent="0.35">
      <c r="B80" s="38" t="s">
        <v>74</v>
      </c>
      <c r="C80" s="80">
        <v>0</v>
      </c>
      <c r="D80" s="80">
        <v>0</v>
      </c>
      <c r="E80" s="80">
        <v>0</v>
      </c>
      <c r="F80" s="80">
        <v>0</v>
      </c>
      <c r="G80" s="80">
        <v>0</v>
      </c>
      <c r="H80" s="80">
        <v>0</v>
      </c>
      <c r="I80" s="80">
        <v>0</v>
      </c>
      <c r="J80" s="346">
        <v>171.56420906817237</v>
      </c>
      <c r="K80" s="346">
        <v>369.58991049999997</v>
      </c>
      <c r="L80" s="346">
        <v>629.56553649999989</v>
      </c>
      <c r="M80" s="346">
        <v>440.34864599999997</v>
      </c>
      <c r="N80" s="346">
        <v>252.55472829999997</v>
      </c>
      <c r="O80" s="346">
        <v>582.86962259200004</v>
      </c>
      <c r="P80" s="346">
        <v>630.54282149999995</v>
      </c>
      <c r="Q80" s="346">
        <v>349</v>
      </c>
      <c r="R80" s="346">
        <v>549</v>
      </c>
      <c r="S80" s="346">
        <v>238</v>
      </c>
      <c r="T80" s="346">
        <v>397.04786899999993</v>
      </c>
      <c r="U80" s="346">
        <v>137.89848212000001</v>
      </c>
      <c r="V80" s="346">
        <v>137</v>
      </c>
      <c r="W80" s="346">
        <v>131.45349299999998</v>
      </c>
      <c r="X80" s="346">
        <v>97.794635999999997</v>
      </c>
      <c r="Y80" s="346">
        <v>151.809144</v>
      </c>
      <c r="Z80" s="346">
        <f t="shared" si="59"/>
        <v>184.48735600000001</v>
      </c>
      <c r="AA80" s="346"/>
      <c r="AC80" s="346">
        <v>78.281058999999999</v>
      </c>
      <c r="AD80" s="346">
        <v>120.77645700000001</v>
      </c>
      <c r="AE80" s="346">
        <v>137.46817600000003</v>
      </c>
      <c r="AF80" s="346">
        <v>184.48735600000001</v>
      </c>
      <c r="AG80" s="346">
        <v>68.412757000000013</v>
      </c>
      <c r="AH80" s="346">
        <v>116.460746</v>
      </c>
      <c r="AI80" s="346"/>
      <c r="AJ80" s="346"/>
    </row>
    <row r="81" spans="2:37" x14ac:dyDescent="0.35">
      <c r="B81" s="109" t="s">
        <v>75</v>
      </c>
      <c r="C81" s="80">
        <v>0</v>
      </c>
      <c r="D81" s="80">
        <v>0</v>
      </c>
      <c r="E81" s="80">
        <v>0</v>
      </c>
      <c r="F81" s="80">
        <v>0</v>
      </c>
      <c r="G81" s="80">
        <v>0</v>
      </c>
      <c r="H81" s="80">
        <v>0</v>
      </c>
      <c r="I81" s="80">
        <v>0</v>
      </c>
      <c r="J81" s="346">
        <v>812.39</v>
      </c>
      <c r="K81" s="346">
        <v>877.48</v>
      </c>
      <c r="L81" s="346">
        <v>1037.9099999999999</v>
      </c>
      <c r="M81" s="346">
        <v>584.03</v>
      </c>
      <c r="N81" s="346">
        <v>620.78000000000009</v>
      </c>
      <c r="O81" s="346">
        <v>1098.49</v>
      </c>
      <c r="P81" s="346">
        <v>947.48</v>
      </c>
      <c r="Q81" s="346">
        <v>793</v>
      </c>
      <c r="R81" s="346">
        <v>930</v>
      </c>
      <c r="S81" s="346">
        <v>472</v>
      </c>
      <c r="T81" s="346">
        <v>1053.8799999999799</v>
      </c>
      <c r="U81" s="346">
        <v>880.09099999999</v>
      </c>
      <c r="V81" s="346">
        <v>677.49072913600003</v>
      </c>
      <c r="W81" s="346">
        <v>771.98460636600009</v>
      </c>
      <c r="X81" s="346">
        <v>458.76511603199998</v>
      </c>
      <c r="Y81" s="346">
        <v>710.92248914499999</v>
      </c>
      <c r="Z81" s="346">
        <f t="shared" si="59"/>
        <v>798.96592168800009</v>
      </c>
      <c r="AA81" s="346"/>
      <c r="AC81" s="346">
        <v>316.36863208</v>
      </c>
      <c r="AD81" s="346">
        <v>490.49247710299994</v>
      </c>
      <c r="AE81" s="346">
        <v>577.22389467699998</v>
      </c>
      <c r="AF81" s="346">
        <v>798.96592168800009</v>
      </c>
      <c r="AG81" s="346">
        <v>282.020189544</v>
      </c>
      <c r="AH81" s="346">
        <v>464.06018747799999</v>
      </c>
      <c r="AI81" s="346"/>
      <c r="AJ81" s="346"/>
    </row>
    <row r="82" spans="2:37" x14ac:dyDescent="0.35">
      <c r="B82" s="34" t="s">
        <v>165</v>
      </c>
      <c r="J82" s="269">
        <f>J83</f>
        <v>5473.127119146764</v>
      </c>
      <c r="K82" s="269">
        <f t="shared" ref="K82:U82" si="63">K83</f>
        <v>6892.9856089445111</v>
      </c>
      <c r="L82" s="269">
        <f t="shared" si="63"/>
        <v>7262.6797418088463</v>
      </c>
      <c r="M82" s="269">
        <f t="shared" si="63"/>
        <v>7873.212781045966</v>
      </c>
      <c r="N82" s="269">
        <f t="shared" si="63"/>
        <v>8190.3902448162607</v>
      </c>
      <c r="O82" s="269">
        <f t="shared" si="63"/>
        <v>7162.2978646424126</v>
      </c>
      <c r="P82" s="269">
        <f t="shared" si="63"/>
        <v>7236.3273061999998</v>
      </c>
      <c r="Q82" s="269">
        <f t="shared" si="63"/>
        <v>5599</v>
      </c>
      <c r="R82" s="269">
        <f t="shared" si="63"/>
        <v>4448</v>
      </c>
      <c r="S82" s="269">
        <f t="shared" si="63"/>
        <v>4004</v>
      </c>
      <c r="T82" s="269">
        <f t="shared" si="63"/>
        <v>5594.2266211395499</v>
      </c>
      <c r="U82" s="269">
        <f t="shared" si="63"/>
        <v>4128.8195792623801</v>
      </c>
      <c r="V82" s="269">
        <f>V83</f>
        <v>5543</v>
      </c>
      <c r="W82" s="269">
        <f t="shared" ref="W82:Y82" si="64">W83</f>
        <v>5478.213125326999</v>
      </c>
      <c r="X82" s="269">
        <f t="shared" si="64"/>
        <v>5731.2173551339993</v>
      </c>
      <c r="Y82" s="269">
        <f t="shared" si="64"/>
        <v>4293.9924029229996</v>
      </c>
      <c r="Z82" s="269">
        <f t="shared" si="59"/>
        <v>5767.7046405780002</v>
      </c>
      <c r="AA82" s="269"/>
      <c r="AB82" s="269"/>
      <c r="AC82" s="269">
        <f t="shared" ref="AC82:AH82" si="65">AC83</f>
        <v>2111.4403963919999</v>
      </c>
      <c r="AD82" s="269">
        <f t="shared" si="65"/>
        <v>3323.3312097860003</v>
      </c>
      <c r="AE82" s="269">
        <f t="shared" si="65"/>
        <v>4292.6334774160005</v>
      </c>
      <c r="AF82" s="269">
        <f t="shared" si="65"/>
        <v>5767.7046405780002</v>
      </c>
      <c r="AG82" s="269">
        <f t="shared" si="65"/>
        <v>1403.458860901</v>
      </c>
      <c r="AH82" s="269">
        <f t="shared" si="65"/>
        <v>2440.5702884400002</v>
      </c>
      <c r="AI82" s="269"/>
      <c r="AJ82" s="269"/>
    </row>
    <row r="83" spans="2:37" x14ac:dyDescent="0.35">
      <c r="B83" s="109" t="s">
        <v>76</v>
      </c>
      <c r="C83" s="80">
        <v>0</v>
      </c>
      <c r="D83" s="80">
        <v>0</v>
      </c>
      <c r="E83" s="80">
        <v>0</v>
      </c>
      <c r="F83" s="80">
        <v>0</v>
      </c>
      <c r="G83" s="80">
        <v>0</v>
      </c>
      <c r="H83" s="80">
        <v>0</v>
      </c>
      <c r="I83" s="80">
        <v>0</v>
      </c>
      <c r="J83" s="346">
        <v>5473.127119146764</v>
      </c>
      <c r="K83" s="346">
        <v>6892.9856089445111</v>
      </c>
      <c r="L83" s="346">
        <v>7262.6797418088463</v>
      </c>
      <c r="M83" s="346">
        <v>7873.212781045966</v>
      </c>
      <c r="N83" s="346">
        <v>8190.3902448162607</v>
      </c>
      <c r="O83" s="346">
        <v>7162.2978646424126</v>
      </c>
      <c r="P83" s="346">
        <v>7236.3273061999998</v>
      </c>
      <c r="Q83" s="346">
        <v>5599</v>
      </c>
      <c r="R83" s="346">
        <v>4448</v>
      </c>
      <c r="S83" s="346">
        <v>4004</v>
      </c>
      <c r="T83" s="346">
        <v>5594.2266211395499</v>
      </c>
      <c r="U83" s="346">
        <v>4128.8195792623801</v>
      </c>
      <c r="V83" s="346">
        <v>5543</v>
      </c>
      <c r="W83" s="346">
        <v>5478.213125326999</v>
      </c>
      <c r="X83" s="346">
        <v>5731.2173551339993</v>
      </c>
      <c r="Y83" s="346">
        <v>4293.9924029229996</v>
      </c>
      <c r="Z83" s="346">
        <f t="shared" si="59"/>
        <v>5767.7046405780002</v>
      </c>
      <c r="AA83" s="346"/>
      <c r="AC83" s="346">
        <v>2111.4403963919999</v>
      </c>
      <c r="AD83" s="346">
        <v>3323.3312097860003</v>
      </c>
      <c r="AE83" s="346">
        <v>4292.6334774160005</v>
      </c>
      <c r="AF83" s="346">
        <v>5767.7046405780002</v>
      </c>
      <c r="AG83" s="346">
        <v>1403.458860901</v>
      </c>
      <c r="AH83" s="346">
        <v>2440.5702884400002</v>
      </c>
      <c r="AI83" s="346"/>
      <c r="AJ83" s="346"/>
    </row>
    <row r="85" spans="2:37" x14ac:dyDescent="0.35">
      <c r="B85" s="6" t="s">
        <v>237</v>
      </c>
      <c r="C85">
        <v>0</v>
      </c>
      <c r="D85">
        <v>0</v>
      </c>
      <c r="E85">
        <v>0</v>
      </c>
      <c r="F85">
        <v>0</v>
      </c>
      <c r="G85">
        <v>0</v>
      </c>
      <c r="H85">
        <v>0</v>
      </c>
      <c r="I85">
        <v>0</v>
      </c>
      <c r="J85" s="269">
        <f>J86</f>
        <v>11311.278000000002</v>
      </c>
      <c r="K85" s="269">
        <f t="shared" ref="K85:U85" si="66">K86</f>
        <v>9690.6340000000018</v>
      </c>
      <c r="L85" s="269">
        <f t="shared" si="66"/>
        <v>9341.6831000000002</v>
      </c>
      <c r="M85" s="269">
        <f t="shared" si="66"/>
        <v>6825.6453000000001</v>
      </c>
      <c r="N85" s="269">
        <f t="shared" si="66"/>
        <v>3105.5553</v>
      </c>
      <c r="O85" s="269">
        <f t="shared" si="66"/>
        <v>1433.9327997137234</v>
      </c>
      <c r="P85" s="269">
        <f t="shared" si="66"/>
        <v>1162.9965996999999</v>
      </c>
      <c r="Q85" s="269">
        <f t="shared" si="66"/>
        <v>3665.5</v>
      </c>
      <c r="R85" s="269">
        <f t="shared" si="66"/>
        <v>5241.5</v>
      </c>
      <c r="S85" s="269">
        <f t="shared" si="66"/>
        <v>8029</v>
      </c>
      <c r="T85" s="269">
        <f t="shared" si="66"/>
        <v>5332.7130985999993</v>
      </c>
      <c r="U85" s="269">
        <f t="shared" si="66"/>
        <v>10183.406699540001</v>
      </c>
      <c r="V85" s="269">
        <f>V86</f>
        <v>9759.4069472499996</v>
      </c>
      <c r="W85" s="269">
        <f t="shared" ref="W85:Y85" si="67">W86</f>
        <v>6434.8743978319999</v>
      </c>
      <c r="X85" s="269">
        <f t="shared" si="67"/>
        <v>9033.4202364360008</v>
      </c>
      <c r="Y85" s="269">
        <f t="shared" si="67"/>
        <v>4046.7786151459995</v>
      </c>
      <c r="Z85" s="269">
        <f>AF85</f>
        <v>2555.5768113600002</v>
      </c>
      <c r="AA85" s="269"/>
      <c r="AB85" s="257"/>
      <c r="AC85" s="269">
        <f t="shared" ref="AC85:AH85" si="68">AC86</f>
        <v>388.35247375099999</v>
      </c>
      <c r="AD85" s="269">
        <f t="shared" si="68"/>
        <v>606.95361849699998</v>
      </c>
      <c r="AE85" s="269">
        <f t="shared" si="68"/>
        <v>1257.5699832</v>
      </c>
      <c r="AF85" s="269">
        <f t="shared" si="68"/>
        <v>2555.5768113600002</v>
      </c>
      <c r="AG85" s="269">
        <f t="shared" si="68"/>
        <v>1447.6387921979999</v>
      </c>
      <c r="AH85" s="269">
        <f t="shared" si="68"/>
        <v>3007.7946651239999</v>
      </c>
      <c r="AI85" s="269"/>
      <c r="AJ85" s="269"/>
    </row>
    <row r="86" spans="2:37" x14ac:dyDescent="0.35">
      <c r="B86" s="6" t="s">
        <v>164</v>
      </c>
      <c r="J86" s="269">
        <v>11311.278000000002</v>
      </c>
      <c r="K86" s="269">
        <v>9690.6340000000018</v>
      </c>
      <c r="L86" s="269">
        <v>9341.6831000000002</v>
      </c>
      <c r="M86" s="269">
        <v>6825.6453000000001</v>
      </c>
      <c r="N86" s="269">
        <v>3105.5553</v>
      </c>
      <c r="O86" s="269">
        <v>1433.9327997137234</v>
      </c>
      <c r="P86" s="269">
        <v>1162.9965996999999</v>
      </c>
      <c r="Q86" s="269">
        <v>3665.5</v>
      </c>
      <c r="R86" s="269">
        <v>5241.5</v>
      </c>
      <c r="S86" s="269">
        <v>8029</v>
      </c>
      <c r="T86" s="269">
        <v>5332.7130985999993</v>
      </c>
      <c r="U86" s="269">
        <v>10183.406699540001</v>
      </c>
      <c r="V86" s="269">
        <v>9759.4069472499996</v>
      </c>
      <c r="W86" s="269">
        <v>6434.8743978319999</v>
      </c>
      <c r="X86" s="269">
        <v>9033.4202364360008</v>
      </c>
      <c r="Y86" s="269">
        <v>4046.7786151459995</v>
      </c>
      <c r="Z86" s="269">
        <f>AF86</f>
        <v>2555.5768113600002</v>
      </c>
      <c r="AA86" s="269"/>
      <c r="AB86" s="257"/>
      <c r="AC86" s="269">
        <v>388.35247375099999</v>
      </c>
      <c r="AD86" s="269">
        <v>606.95361849699998</v>
      </c>
      <c r="AE86" s="269">
        <v>1257.5699832</v>
      </c>
      <c r="AF86" s="269">
        <v>2555.5768113600002</v>
      </c>
      <c r="AG86" s="269">
        <v>1447.6387921979999</v>
      </c>
      <c r="AH86" s="269">
        <v>3007.7946651239999</v>
      </c>
      <c r="AI86" s="269"/>
      <c r="AJ86" s="269"/>
    </row>
    <row r="88" spans="2:37" x14ac:dyDescent="0.35">
      <c r="B88" s="6" t="s">
        <v>101</v>
      </c>
      <c r="C88">
        <f t="shared" ref="C88:I88" si="69">SUM(C90:C92)</f>
        <v>0</v>
      </c>
      <c r="D88">
        <f t="shared" si="69"/>
        <v>0</v>
      </c>
      <c r="E88">
        <f t="shared" si="69"/>
        <v>0</v>
      </c>
      <c r="F88">
        <f t="shared" si="69"/>
        <v>0</v>
      </c>
      <c r="G88">
        <f t="shared" si="69"/>
        <v>0</v>
      </c>
      <c r="H88">
        <f t="shared" si="69"/>
        <v>0</v>
      </c>
      <c r="I88">
        <f t="shared" si="69"/>
        <v>0</v>
      </c>
      <c r="J88" s="269">
        <f>J90</f>
        <v>13500.787268</v>
      </c>
      <c r="K88" s="269">
        <f>K90</f>
        <v>14734.245671000001</v>
      </c>
      <c r="L88" s="269">
        <f>L90</f>
        <v>9133.092102999999</v>
      </c>
      <c r="M88" s="269">
        <f t="shared" ref="M88:S88" si="70">M90+M92</f>
        <v>12232.363108000001</v>
      </c>
      <c r="N88" s="269">
        <f t="shared" si="70"/>
        <v>15388.099319000001</v>
      </c>
      <c r="O88" s="269">
        <f t="shared" si="70"/>
        <v>15552.612537643616</v>
      </c>
      <c r="P88" s="269">
        <f t="shared" si="70"/>
        <v>14542.765119899999</v>
      </c>
      <c r="Q88" s="269">
        <f t="shared" si="70"/>
        <v>21630.5</v>
      </c>
      <c r="R88" s="269">
        <f t="shared" si="70"/>
        <v>17664</v>
      </c>
      <c r="S88" s="269">
        <f t="shared" si="70"/>
        <v>21444</v>
      </c>
      <c r="T88" s="269">
        <v>17471.041009957022</v>
      </c>
      <c r="U88" s="269">
        <v>10856.081974279859</v>
      </c>
      <c r="V88" s="269">
        <v>5821.1067476169992</v>
      </c>
      <c r="W88" s="269">
        <v>7568.5571464860004</v>
      </c>
      <c r="X88" s="269">
        <v>6830.0391946440004</v>
      </c>
      <c r="Y88" s="269">
        <v>3248.8976140169993</v>
      </c>
      <c r="Z88" s="269">
        <f>AF88</f>
        <v>263.93048684300004</v>
      </c>
      <c r="AA88" s="269"/>
      <c r="AB88" s="257"/>
      <c r="AC88" s="269">
        <v>42.196679971999998</v>
      </c>
      <c r="AD88" s="269">
        <v>35.976031980000009</v>
      </c>
      <c r="AE88" s="269">
        <v>79.615108894000016</v>
      </c>
      <c r="AF88" s="269">
        <v>263.93048684300004</v>
      </c>
      <c r="AG88" s="269">
        <v>134.15184512000002</v>
      </c>
      <c r="AH88" s="269">
        <v>346.34346514500004</v>
      </c>
      <c r="AI88" s="269"/>
      <c r="AJ88" s="269"/>
    </row>
    <row r="89" spans="2:37" x14ac:dyDescent="0.35">
      <c r="B89" s="6" t="s">
        <v>164</v>
      </c>
      <c r="J89" s="269">
        <f>J90</f>
        <v>13500.787268</v>
      </c>
      <c r="K89" s="269">
        <f t="shared" ref="K89:U89" si="71">K90</f>
        <v>14734.245671000001</v>
      </c>
      <c r="L89" s="269">
        <f t="shared" si="71"/>
        <v>9133.092102999999</v>
      </c>
      <c r="M89" s="269">
        <f t="shared" si="71"/>
        <v>12232.363108000001</v>
      </c>
      <c r="N89" s="269">
        <f t="shared" si="71"/>
        <v>15361.691039000001</v>
      </c>
      <c r="O89" s="269">
        <f t="shared" si="71"/>
        <v>14348.867520062982</v>
      </c>
      <c r="P89" s="269">
        <f t="shared" si="71"/>
        <v>14542.765119899999</v>
      </c>
      <c r="Q89" s="269">
        <f t="shared" si="71"/>
        <v>18603</v>
      </c>
      <c r="R89" s="269">
        <f t="shared" si="71"/>
        <v>13232</v>
      </c>
      <c r="S89" s="269">
        <f t="shared" si="71"/>
        <v>16847</v>
      </c>
      <c r="T89" s="269">
        <f t="shared" si="71"/>
        <v>14015.671088350002</v>
      </c>
      <c r="U89" s="269">
        <f t="shared" si="71"/>
        <v>7148.9922321100003</v>
      </c>
      <c r="V89" s="269">
        <f>V90</f>
        <v>4235.3127476169993</v>
      </c>
      <c r="W89" s="269">
        <f t="shared" ref="W89:Y89" si="72">W90</f>
        <v>4151.9325505449997</v>
      </c>
      <c r="X89" s="269">
        <f t="shared" si="72"/>
        <v>6826.2512498330007</v>
      </c>
      <c r="Y89" s="269">
        <f t="shared" si="72"/>
        <v>3188.3907698389994</v>
      </c>
      <c r="Z89" s="269">
        <f>AF89</f>
        <v>263.93048684300004</v>
      </c>
      <c r="AA89" s="269"/>
      <c r="AB89" s="257"/>
      <c r="AC89" s="269">
        <f t="shared" ref="AC89:AH89" si="73">AC90</f>
        <v>42.196679971999998</v>
      </c>
      <c r="AD89" s="269">
        <f t="shared" si="73"/>
        <v>35.976031980000009</v>
      </c>
      <c r="AE89" s="269">
        <f t="shared" si="73"/>
        <v>79.615108894000016</v>
      </c>
      <c r="AF89" s="269">
        <f t="shared" si="73"/>
        <v>263.93048684300004</v>
      </c>
      <c r="AG89" s="269">
        <f t="shared" si="73"/>
        <v>134.15184512000002</v>
      </c>
      <c r="AH89" s="269">
        <f t="shared" si="73"/>
        <v>346.34346514500004</v>
      </c>
      <c r="AI89" s="269"/>
      <c r="AJ89" s="269"/>
    </row>
    <row r="90" spans="2:37" x14ac:dyDescent="0.35">
      <c r="B90" s="109" t="s">
        <v>85</v>
      </c>
      <c r="C90" s="80">
        <v>0</v>
      </c>
      <c r="D90" s="80">
        <v>0</v>
      </c>
      <c r="E90" s="80">
        <v>0</v>
      </c>
      <c r="F90" s="80">
        <v>0</v>
      </c>
      <c r="G90" s="80">
        <v>0</v>
      </c>
      <c r="H90" s="80">
        <v>0</v>
      </c>
      <c r="I90" s="80">
        <v>0</v>
      </c>
      <c r="J90" s="346">
        <v>13500.787268</v>
      </c>
      <c r="K90" s="346">
        <v>14734.245671000001</v>
      </c>
      <c r="L90" s="346">
        <v>9133.092102999999</v>
      </c>
      <c r="M90" s="346">
        <v>12232.363108000001</v>
      </c>
      <c r="N90" s="346">
        <v>15361.691039000001</v>
      </c>
      <c r="O90" s="346">
        <v>14348.867520062982</v>
      </c>
      <c r="P90" s="346">
        <v>14542.765119899999</v>
      </c>
      <c r="Q90" s="346">
        <f>9657+8946</f>
        <v>18603</v>
      </c>
      <c r="R90" s="346">
        <v>13232</v>
      </c>
      <c r="S90" s="346">
        <f>9426+7421</f>
        <v>16847</v>
      </c>
      <c r="T90" s="346">
        <v>14015.671088350002</v>
      </c>
      <c r="U90" s="346">
        <v>7148.9922321100003</v>
      </c>
      <c r="V90" s="346">
        <v>4235.3127476169993</v>
      </c>
      <c r="W90" s="346">
        <v>4151.9325505449997</v>
      </c>
      <c r="X90" s="346">
        <v>6826.2512498330007</v>
      </c>
      <c r="Y90" s="346">
        <v>3188.3907698389994</v>
      </c>
      <c r="Z90" s="346">
        <f>AF90</f>
        <v>263.93048684300004</v>
      </c>
      <c r="AA90" s="346"/>
      <c r="AC90" s="346">
        <v>42.196679971999998</v>
      </c>
      <c r="AD90" s="346">
        <v>35.976031980000009</v>
      </c>
      <c r="AE90" s="346">
        <v>79.615108894000016</v>
      </c>
      <c r="AF90" s="346">
        <v>263.93048684300004</v>
      </c>
      <c r="AG90" s="346">
        <v>134.15184512000002</v>
      </c>
      <c r="AH90" s="346">
        <v>346.34346514500004</v>
      </c>
      <c r="AI90" s="346"/>
      <c r="AJ90" s="346"/>
    </row>
    <row r="91" spans="2:37" x14ac:dyDescent="0.35">
      <c r="B91" s="6" t="s">
        <v>165</v>
      </c>
      <c r="J91" s="269">
        <f t="shared" ref="J91:Y91" si="74">J92</f>
        <v>0</v>
      </c>
      <c r="K91" s="269">
        <f t="shared" si="74"/>
        <v>0</v>
      </c>
      <c r="L91" s="269">
        <f t="shared" si="74"/>
        <v>0</v>
      </c>
      <c r="M91" s="269">
        <f t="shared" si="74"/>
        <v>0</v>
      </c>
      <c r="N91" s="269">
        <f t="shared" si="74"/>
        <v>26.408279999999998</v>
      </c>
      <c r="O91" s="269">
        <f t="shared" si="74"/>
        <v>1203.745017580633</v>
      </c>
      <c r="P91" s="269">
        <f t="shared" si="74"/>
        <v>0</v>
      </c>
      <c r="Q91" s="269">
        <f t="shared" si="74"/>
        <v>3027.5</v>
      </c>
      <c r="R91" s="269">
        <f t="shared" si="74"/>
        <v>4432</v>
      </c>
      <c r="S91" s="269">
        <f t="shared" si="74"/>
        <v>4597</v>
      </c>
      <c r="T91" s="269">
        <f t="shared" si="74"/>
        <v>3455.3699216070199</v>
      </c>
      <c r="U91" s="269">
        <f t="shared" si="74"/>
        <v>3707.0897421698596</v>
      </c>
      <c r="V91" s="269">
        <f t="shared" si="74"/>
        <v>1585.7940000000001</v>
      </c>
      <c r="W91" s="269">
        <f t="shared" si="74"/>
        <v>3416.6245959410003</v>
      </c>
      <c r="X91" s="269">
        <f t="shared" si="74"/>
        <v>3.787944811</v>
      </c>
      <c r="Y91" s="269">
        <f t="shared" si="74"/>
        <v>60.506844178000001</v>
      </c>
      <c r="Z91" s="269">
        <f>AF91</f>
        <v>0</v>
      </c>
      <c r="AA91" s="269"/>
      <c r="AB91" s="257"/>
      <c r="AC91" s="269">
        <f t="shared" ref="AC91:AH91" si="75">AC92</f>
        <v>0</v>
      </c>
      <c r="AD91" s="269">
        <f t="shared" si="75"/>
        <v>0</v>
      </c>
      <c r="AE91" s="269">
        <f t="shared" si="75"/>
        <v>0</v>
      </c>
      <c r="AF91" s="269">
        <f t="shared" si="75"/>
        <v>0</v>
      </c>
      <c r="AG91" s="269">
        <f t="shared" si="75"/>
        <v>0</v>
      </c>
      <c r="AH91" s="269">
        <f t="shared" si="75"/>
        <v>0</v>
      </c>
      <c r="AI91" s="269"/>
      <c r="AJ91" s="269"/>
      <c r="AK91" s="257"/>
    </row>
    <row r="92" spans="2:37" x14ac:dyDescent="0.35">
      <c r="B92" s="111" t="s">
        <v>76</v>
      </c>
      <c r="C92" s="80">
        <v>0</v>
      </c>
      <c r="D92" s="80">
        <v>0</v>
      </c>
      <c r="E92" s="80">
        <v>0</v>
      </c>
      <c r="F92" s="80">
        <v>0</v>
      </c>
      <c r="G92" s="80">
        <v>0</v>
      </c>
      <c r="H92" s="80">
        <v>0</v>
      </c>
      <c r="I92" s="80">
        <v>0</v>
      </c>
      <c r="J92" s="345">
        <v>0</v>
      </c>
      <c r="K92" s="345">
        <v>0</v>
      </c>
      <c r="L92" s="345">
        <v>0</v>
      </c>
      <c r="M92" s="345">
        <v>0</v>
      </c>
      <c r="N92" s="346">
        <v>26.408279999999998</v>
      </c>
      <c r="O92" s="346">
        <v>1203.745017580633</v>
      </c>
      <c r="P92" s="346">
        <v>0</v>
      </c>
      <c r="Q92" s="346">
        <v>3027.5</v>
      </c>
      <c r="R92" s="346">
        <v>4432</v>
      </c>
      <c r="S92" s="346">
        <v>4597</v>
      </c>
      <c r="T92" s="346">
        <v>3455.3699216070199</v>
      </c>
      <c r="U92" s="346">
        <v>3707.0897421698596</v>
      </c>
      <c r="V92" s="346">
        <v>1585.7940000000001</v>
      </c>
      <c r="W92" s="346">
        <v>3416.6245959410003</v>
      </c>
      <c r="X92" s="346">
        <v>3.787944811</v>
      </c>
      <c r="Y92" s="346">
        <v>60.506844178000001</v>
      </c>
      <c r="Z92" s="346">
        <f>AF92</f>
        <v>0</v>
      </c>
      <c r="AA92" s="346"/>
      <c r="AC92" s="346">
        <v>0</v>
      </c>
      <c r="AD92" s="346">
        <v>0</v>
      </c>
      <c r="AE92" s="346">
        <v>0</v>
      </c>
      <c r="AF92" s="346">
        <v>0</v>
      </c>
      <c r="AG92" s="346">
        <v>0</v>
      </c>
      <c r="AH92" s="346">
        <v>0</v>
      </c>
      <c r="AI92" s="346"/>
      <c r="AJ92" s="346"/>
    </row>
    <row r="93" spans="2:37" x14ac:dyDescent="0.35">
      <c r="B93" s="50"/>
      <c r="C93" s="80"/>
      <c r="D93" s="80"/>
      <c r="E93" s="80"/>
      <c r="F93" s="80"/>
      <c r="G93" s="80"/>
      <c r="H93" s="80"/>
      <c r="I93" s="80"/>
      <c r="J93" s="346"/>
      <c r="K93" s="346"/>
      <c r="L93" s="346"/>
      <c r="M93" s="346"/>
      <c r="N93" s="346"/>
      <c r="O93" s="346"/>
      <c r="P93" s="346"/>
      <c r="Q93" s="346"/>
      <c r="R93" s="346"/>
      <c r="S93" s="346"/>
      <c r="T93" s="346"/>
      <c r="U93" s="346"/>
      <c r="V93" s="346"/>
      <c r="W93" s="346"/>
      <c r="X93" s="346"/>
      <c r="Y93" s="346"/>
      <c r="Z93" s="346"/>
      <c r="AA93" s="346"/>
      <c r="AC93" s="346"/>
      <c r="AD93" s="346"/>
      <c r="AE93" s="346"/>
      <c r="AF93" s="346"/>
      <c r="AG93" s="346"/>
      <c r="AH93" s="346"/>
      <c r="AI93" s="346"/>
      <c r="AJ93" s="346"/>
    </row>
    <row r="94" spans="2:37" x14ac:dyDescent="0.35">
      <c r="B94" s="6" t="s">
        <v>61</v>
      </c>
      <c r="C94">
        <v>0</v>
      </c>
      <c r="D94">
        <v>0</v>
      </c>
      <c r="E94">
        <v>0</v>
      </c>
      <c r="F94">
        <v>0</v>
      </c>
      <c r="G94">
        <v>0</v>
      </c>
      <c r="H94">
        <v>0</v>
      </c>
      <c r="I94">
        <v>0</v>
      </c>
      <c r="J94" s="269">
        <f>J96+J97</f>
        <v>2198.1353422658976</v>
      </c>
      <c r="K94" s="269">
        <f>K96+K97</f>
        <v>2055.0242200659877</v>
      </c>
      <c r="L94" s="269">
        <v>1958.3752230729758</v>
      </c>
      <c r="M94" s="269">
        <f t="shared" ref="M94:S94" si="76">M96+M97</f>
        <v>1940.3558715173137</v>
      </c>
      <c r="N94" s="269">
        <f t="shared" si="76"/>
        <v>1993.9342736956064</v>
      </c>
      <c r="O94" s="269">
        <f t="shared" si="76"/>
        <v>1056.5952108877632</v>
      </c>
      <c r="P94" s="269">
        <f t="shared" si="76"/>
        <v>366.85280620000003</v>
      </c>
      <c r="Q94" s="269">
        <f t="shared" si="76"/>
        <v>313.5</v>
      </c>
      <c r="R94" s="269">
        <f t="shared" si="76"/>
        <v>255.5</v>
      </c>
      <c r="S94" s="269">
        <f t="shared" si="76"/>
        <v>247</v>
      </c>
      <c r="T94" s="269">
        <v>308.50411882499998</v>
      </c>
      <c r="U94" s="269">
        <v>270.09220102500001</v>
      </c>
      <c r="V94" s="269">
        <v>211.29589940899996</v>
      </c>
      <c r="W94" s="269">
        <v>172.98763125000005</v>
      </c>
      <c r="X94" s="269">
        <v>157.97282061599998</v>
      </c>
      <c r="Y94" s="269">
        <v>130.21130049999999</v>
      </c>
      <c r="Z94" s="269">
        <f>AF94</f>
        <v>41.947556999999996</v>
      </c>
      <c r="AA94" s="269"/>
      <c r="AB94" s="257"/>
      <c r="AC94" s="269">
        <v>11.574590000000002</v>
      </c>
      <c r="AD94" s="269">
        <v>18.476850000000002</v>
      </c>
      <c r="AE94" s="269">
        <v>28.580096999999999</v>
      </c>
      <c r="AF94" s="269">
        <v>41.947556999999996</v>
      </c>
      <c r="AG94" s="269">
        <v>5.4437290000000003</v>
      </c>
      <c r="AH94" s="269">
        <v>5.4437290000000003</v>
      </c>
      <c r="AI94" s="269"/>
      <c r="AJ94" s="269"/>
    </row>
    <row r="95" spans="2:37" x14ac:dyDescent="0.35">
      <c r="B95" s="6" t="s">
        <v>164</v>
      </c>
      <c r="J95" s="269">
        <f>J96+J97</f>
        <v>2198.1353422658976</v>
      </c>
      <c r="K95" s="269">
        <f t="shared" ref="K95:U95" si="77">K96+K97</f>
        <v>2055.0242200659877</v>
      </c>
      <c r="L95" s="269">
        <f t="shared" si="77"/>
        <v>1958.3752230729758</v>
      </c>
      <c r="M95" s="269">
        <f>M96+M97</f>
        <v>1940.3558715173137</v>
      </c>
      <c r="N95" s="269">
        <f>N96+N97</f>
        <v>1993.9342736956064</v>
      </c>
      <c r="O95" s="269">
        <f>O96+O97</f>
        <v>1056.5952108877632</v>
      </c>
      <c r="P95" s="269">
        <f>P96+P97</f>
        <v>366.85280620000003</v>
      </c>
      <c r="Q95" s="269">
        <f t="shared" si="77"/>
        <v>313.5</v>
      </c>
      <c r="R95" s="269">
        <f t="shared" si="77"/>
        <v>255.5</v>
      </c>
      <c r="S95" s="269">
        <f t="shared" si="77"/>
        <v>247</v>
      </c>
      <c r="T95" s="269">
        <f t="shared" si="77"/>
        <v>308.50411882499998</v>
      </c>
      <c r="U95" s="269">
        <f t="shared" si="77"/>
        <v>270.09220102500001</v>
      </c>
      <c r="V95" s="269">
        <f>V96+V97</f>
        <v>211.29589940899993</v>
      </c>
      <c r="W95" s="269">
        <f>W96+W97</f>
        <v>172.98763125000005</v>
      </c>
      <c r="X95" s="269">
        <f t="shared" ref="X95:Y95" si="78">X96+X97</f>
        <v>157.97282061599998</v>
      </c>
      <c r="Y95" s="269">
        <f t="shared" si="78"/>
        <v>130.21130049999999</v>
      </c>
      <c r="Z95" s="269">
        <f>AF95</f>
        <v>41.947556999999996</v>
      </c>
      <c r="AA95" s="269"/>
      <c r="AB95" s="257"/>
      <c r="AC95" s="269">
        <f t="shared" ref="AC95:AG95" si="79">AC96+AC97</f>
        <v>11.574590000000002</v>
      </c>
      <c r="AD95" s="269">
        <f t="shared" si="79"/>
        <v>18.476850000000002</v>
      </c>
      <c r="AE95" s="269">
        <f t="shared" si="79"/>
        <v>28.580096999999999</v>
      </c>
      <c r="AF95" s="269">
        <f t="shared" si="79"/>
        <v>41.947556999999996</v>
      </c>
      <c r="AG95" s="269">
        <f t="shared" si="79"/>
        <v>5.4437290000000003</v>
      </c>
      <c r="AH95" s="269">
        <f t="shared" ref="AH95" si="80">AH96+AH97</f>
        <v>5.4437290000000003</v>
      </c>
      <c r="AI95" s="269"/>
      <c r="AJ95" s="269"/>
    </row>
    <row r="96" spans="2:37" x14ac:dyDescent="0.35">
      <c r="B96" s="109" t="s">
        <v>70</v>
      </c>
      <c r="C96" s="80">
        <v>0</v>
      </c>
      <c r="D96" s="80">
        <v>0</v>
      </c>
      <c r="E96" s="80">
        <v>0</v>
      </c>
      <c r="F96" s="80">
        <v>0</v>
      </c>
      <c r="G96" s="80">
        <v>0</v>
      </c>
      <c r="H96" s="80">
        <v>0</v>
      </c>
      <c r="I96" s="80">
        <v>0</v>
      </c>
      <c r="J96" s="346">
        <v>800.76068800000007</v>
      </c>
      <c r="K96" s="346">
        <v>306.86866500000008</v>
      </c>
      <c r="L96" s="346">
        <v>46.102167000000001</v>
      </c>
      <c r="M96" s="346">
        <v>-6.0327000000000019</v>
      </c>
      <c r="N96" s="346">
        <v>0.63595999999999975</v>
      </c>
      <c r="O96" s="346">
        <v>486.17843288999984</v>
      </c>
      <c r="P96" s="346">
        <v>214.09301320000003</v>
      </c>
      <c r="Q96" s="346">
        <f>182.5</f>
        <v>182.5</v>
      </c>
      <c r="R96" s="346">
        <v>155.5</v>
      </c>
      <c r="S96" s="346">
        <v>119</v>
      </c>
      <c r="T96" s="346">
        <v>182.44945199999998</v>
      </c>
      <c r="U96" s="346">
        <v>163.4536785</v>
      </c>
      <c r="V96" s="346">
        <v>138.44595662499998</v>
      </c>
      <c r="W96" s="346">
        <v>124.97831199999997</v>
      </c>
      <c r="X96" s="346">
        <v>140.73690649999998</v>
      </c>
      <c r="Y96" s="346">
        <v>130.21130049999999</v>
      </c>
      <c r="Z96" s="346">
        <f>AF96</f>
        <v>41.947556999999996</v>
      </c>
      <c r="AA96" s="346"/>
      <c r="AC96" s="346">
        <v>11.574590000000002</v>
      </c>
      <c r="AD96" s="346">
        <v>18.476850000000002</v>
      </c>
      <c r="AE96" s="346">
        <v>28.580096999999999</v>
      </c>
      <c r="AF96" s="346">
        <v>41.947556999999996</v>
      </c>
      <c r="AG96" s="346">
        <v>5.4437290000000003</v>
      </c>
      <c r="AH96" s="346">
        <v>5.4437290000000003</v>
      </c>
      <c r="AI96" s="346"/>
      <c r="AJ96" s="346"/>
    </row>
    <row r="97" spans="2:36" x14ac:dyDescent="0.35">
      <c r="B97" s="109" t="s">
        <v>75</v>
      </c>
      <c r="C97" s="80">
        <v>0</v>
      </c>
      <c r="D97" s="80">
        <v>0</v>
      </c>
      <c r="E97" s="80">
        <v>0</v>
      </c>
      <c r="F97" s="80">
        <v>0</v>
      </c>
      <c r="G97" s="80">
        <v>0</v>
      </c>
      <c r="H97" s="80">
        <v>0</v>
      </c>
      <c r="I97" s="80">
        <v>0</v>
      </c>
      <c r="J97" s="346">
        <v>1397.3746542658978</v>
      </c>
      <c r="K97" s="346">
        <v>1748.1555550659875</v>
      </c>
      <c r="L97" s="346">
        <v>1912.2730560729758</v>
      </c>
      <c r="M97" s="346">
        <v>1946.3885715173137</v>
      </c>
      <c r="N97" s="346">
        <v>1993.2983136956063</v>
      </c>
      <c r="O97" s="346">
        <v>570.41677799776346</v>
      </c>
      <c r="P97" s="346">
        <v>152.75979300000003</v>
      </c>
      <c r="Q97" s="346">
        <f>131</f>
        <v>131</v>
      </c>
      <c r="R97" s="346">
        <f>100</f>
        <v>100</v>
      </c>
      <c r="S97" s="346">
        <f>128</f>
        <v>128</v>
      </c>
      <c r="T97" s="346">
        <f>T94-T96</f>
        <v>126.054666825</v>
      </c>
      <c r="U97" s="346">
        <f>U94-U96</f>
        <v>106.63852252500001</v>
      </c>
      <c r="V97" s="346">
        <v>72.84994278399995</v>
      </c>
      <c r="W97" s="346">
        <v>48.00931925000009</v>
      </c>
      <c r="X97" s="346">
        <v>17.235914116000004</v>
      </c>
      <c r="Y97" s="346">
        <v>0</v>
      </c>
      <c r="Z97" s="346">
        <f>AF97</f>
        <v>0</v>
      </c>
      <c r="AA97" s="346"/>
      <c r="AC97" s="346">
        <v>0</v>
      </c>
      <c r="AD97" s="346">
        <v>0</v>
      </c>
      <c r="AE97" s="346">
        <v>0</v>
      </c>
      <c r="AF97" s="346">
        <v>0</v>
      </c>
      <c r="AG97" s="346">
        <v>0</v>
      </c>
      <c r="AH97" s="346">
        <v>0</v>
      </c>
      <c r="AI97" s="346"/>
      <c r="AJ97" s="346"/>
    </row>
    <row r="98" spans="2:36" x14ac:dyDescent="0.35">
      <c r="AD98" s="346"/>
      <c r="AE98" s="346"/>
      <c r="AF98" s="346"/>
      <c r="AG98" s="346"/>
      <c r="AH98" s="346"/>
      <c r="AI98" s="346"/>
      <c r="AJ98" s="346"/>
    </row>
    <row r="99" spans="2:36" x14ac:dyDescent="0.35">
      <c r="B99" s="110" t="s">
        <v>238</v>
      </c>
      <c r="C99" s="65">
        <f t="shared" ref="C99:I99" si="81">C94+C88+C85+C74+C67+C56</f>
        <v>0</v>
      </c>
      <c r="D99" s="65">
        <f t="shared" si="81"/>
        <v>0</v>
      </c>
      <c r="E99" s="65">
        <f t="shared" si="81"/>
        <v>0</v>
      </c>
      <c r="F99" s="65">
        <f t="shared" si="81"/>
        <v>0</v>
      </c>
      <c r="G99" s="65">
        <f t="shared" si="81"/>
        <v>0</v>
      </c>
      <c r="H99" s="65">
        <f t="shared" si="81"/>
        <v>0</v>
      </c>
      <c r="I99" s="65">
        <f t="shared" si="81"/>
        <v>0</v>
      </c>
      <c r="J99" s="269">
        <f t="shared" ref="J99:S99" si="82">J94+J88+J86+J74+J67+J56</f>
        <v>47706.925744176406</v>
      </c>
      <c r="K99" s="269">
        <f t="shared" si="82"/>
        <v>53169.330982059626</v>
      </c>
      <c r="L99" s="269">
        <f t="shared" si="82"/>
        <v>58091.172760857728</v>
      </c>
      <c r="M99" s="269">
        <f t="shared" si="82"/>
        <v>57181.180281903507</v>
      </c>
      <c r="N99" s="269">
        <f t="shared" si="82"/>
        <v>53427.989147626911</v>
      </c>
      <c r="O99" s="269">
        <f t="shared" si="82"/>
        <v>58811.821827135078</v>
      </c>
      <c r="P99" s="269">
        <f t="shared" si="82"/>
        <v>59015.928277622996</v>
      </c>
      <c r="Q99" s="269">
        <f t="shared" si="82"/>
        <v>62479.5</v>
      </c>
      <c r="R99" s="269">
        <f t="shared" si="82"/>
        <v>68772</v>
      </c>
      <c r="S99" s="269">
        <f t="shared" si="82"/>
        <v>68765</v>
      </c>
      <c r="T99" s="269">
        <v>70767.451874476945</v>
      </c>
      <c r="U99" s="269">
        <v>65446.583223626527</v>
      </c>
      <c r="V99" s="269">
        <v>63121.383114744996</v>
      </c>
      <c r="W99" s="269">
        <v>59784.038351494994</v>
      </c>
      <c r="X99" s="269">
        <v>61350.646348472997</v>
      </c>
      <c r="Y99" s="269">
        <v>56394.557001865003</v>
      </c>
      <c r="Z99" s="269">
        <f>AF99</f>
        <v>57479.252108348002</v>
      </c>
      <c r="AA99" s="269"/>
      <c r="AC99" s="269">
        <v>17405.255472918001</v>
      </c>
      <c r="AD99" s="269">
        <v>30836.24912275</v>
      </c>
      <c r="AE99" s="269">
        <v>41939.445041470004</v>
      </c>
      <c r="AF99" s="269">
        <v>57479.252108348002</v>
      </c>
      <c r="AG99" s="269">
        <v>18295.884661923996</v>
      </c>
      <c r="AH99" s="269">
        <v>34625.444281195996</v>
      </c>
      <c r="AI99" s="269"/>
      <c r="AJ99" s="269"/>
    </row>
    <row r="100" spans="2:36" x14ac:dyDescent="0.35">
      <c r="B100" s="38" t="s">
        <v>239</v>
      </c>
      <c r="C100" s="80"/>
      <c r="D100" s="80"/>
      <c r="E100" s="80"/>
      <c r="F100" s="80"/>
      <c r="G100" s="80"/>
      <c r="H100" s="80"/>
      <c r="I100" s="80"/>
      <c r="J100" s="346"/>
      <c r="K100" s="346"/>
      <c r="L100" s="346"/>
      <c r="M100" s="346"/>
      <c r="N100" s="346"/>
      <c r="O100" s="346"/>
      <c r="P100" s="346"/>
      <c r="Q100" s="346"/>
      <c r="R100" s="346"/>
      <c r="S100" s="346"/>
      <c r="T100" s="346"/>
      <c r="U100" s="346"/>
      <c r="V100" s="269"/>
      <c r="W100" s="269"/>
      <c r="X100" s="269"/>
      <c r="Y100" s="269"/>
      <c r="Z100" s="346"/>
      <c r="AA100" s="346"/>
      <c r="AC100" s="269"/>
      <c r="AD100" s="346"/>
      <c r="AE100" s="346"/>
      <c r="AF100" s="346"/>
      <c r="AG100" s="346"/>
      <c r="AH100" s="346"/>
      <c r="AI100" s="346"/>
      <c r="AJ100" s="346"/>
    </row>
    <row r="101" spans="2:36" x14ac:dyDescent="0.35">
      <c r="B101" s="112" t="s">
        <v>70</v>
      </c>
      <c r="C101" s="115" t="s">
        <v>11</v>
      </c>
      <c r="D101" s="115" t="s">
        <v>11</v>
      </c>
      <c r="E101" s="115" t="s">
        <v>11</v>
      </c>
      <c r="F101" s="115" t="s">
        <v>11</v>
      </c>
      <c r="G101" s="115" t="s">
        <v>11</v>
      </c>
      <c r="H101" s="115" t="s">
        <v>11</v>
      </c>
      <c r="I101" s="115" t="s">
        <v>11</v>
      </c>
      <c r="J101" s="345" t="s">
        <v>11</v>
      </c>
      <c r="K101" s="345" t="s">
        <v>11</v>
      </c>
      <c r="L101" s="345" t="s">
        <v>11</v>
      </c>
      <c r="M101" s="345" t="s">
        <v>11</v>
      </c>
      <c r="N101" s="345" t="s">
        <v>11</v>
      </c>
      <c r="O101" s="345" t="s">
        <v>11</v>
      </c>
      <c r="P101" s="345" t="s">
        <v>11</v>
      </c>
      <c r="Q101" s="345" t="s">
        <v>11</v>
      </c>
      <c r="R101" s="345" t="s">
        <v>11</v>
      </c>
      <c r="S101" s="345" t="s">
        <v>11</v>
      </c>
      <c r="T101" s="346">
        <v>27984.386469870497</v>
      </c>
      <c r="U101" s="346">
        <v>22267.779133494998</v>
      </c>
      <c r="V101" s="346">
        <v>22819.002492542997</v>
      </c>
      <c r="W101" s="346">
        <v>16043.139959033002</v>
      </c>
      <c r="X101" s="346">
        <v>13684.927273460002</v>
      </c>
      <c r="Y101" s="346">
        <v>13580.211185537999</v>
      </c>
      <c r="Z101" s="346">
        <f>AF101</f>
        <v>15599.764957977</v>
      </c>
      <c r="AA101" s="346"/>
      <c r="AC101" s="346">
        <v>5644.5624992840003</v>
      </c>
      <c r="AD101" s="346">
        <v>9165.8283522399997</v>
      </c>
      <c r="AE101" s="346">
        <v>11767.627467058999</v>
      </c>
      <c r="AF101" s="346">
        <v>15599.764957977</v>
      </c>
      <c r="AG101" s="346">
        <v>5861.3088858000001</v>
      </c>
      <c r="AH101" s="346">
        <v>10577.739612321</v>
      </c>
      <c r="AI101" s="346"/>
      <c r="AJ101" s="346"/>
    </row>
    <row r="102" spans="2:36" x14ac:dyDescent="0.35">
      <c r="B102" s="113" t="s">
        <v>75</v>
      </c>
      <c r="C102" s="115" t="s">
        <v>11</v>
      </c>
      <c r="D102" s="115" t="s">
        <v>11</v>
      </c>
      <c r="E102" s="115" t="s">
        <v>11</v>
      </c>
      <c r="F102" s="115" t="s">
        <v>11</v>
      </c>
      <c r="G102" s="115" t="s">
        <v>11</v>
      </c>
      <c r="H102" s="115" t="s">
        <v>11</v>
      </c>
      <c r="I102" s="115" t="s">
        <v>11</v>
      </c>
      <c r="J102" s="345" t="s">
        <v>11</v>
      </c>
      <c r="K102" s="345" t="s">
        <v>11</v>
      </c>
      <c r="L102" s="345" t="s">
        <v>11</v>
      </c>
      <c r="M102" s="345" t="s">
        <v>11</v>
      </c>
      <c r="N102" s="345" t="s">
        <v>11</v>
      </c>
      <c r="O102" s="345" t="s">
        <v>11</v>
      </c>
      <c r="P102" s="345" t="s">
        <v>11</v>
      </c>
      <c r="Q102" s="345" t="s">
        <v>11</v>
      </c>
      <c r="R102" s="345" t="s">
        <v>11</v>
      </c>
      <c r="S102" s="345" t="s">
        <v>11</v>
      </c>
      <c r="T102" s="346">
        <v>14729.419426721832</v>
      </c>
      <c r="U102" s="346">
        <v>13760.002390524987</v>
      </c>
      <c r="V102" s="346">
        <v>11606.583858311998</v>
      </c>
      <c r="W102" s="346">
        <v>12549.998453532002</v>
      </c>
      <c r="X102" s="346">
        <v>16064.844867856002</v>
      </c>
      <c r="Y102" s="346">
        <v>10944.662993409998</v>
      </c>
      <c r="Z102" s="346">
        <f>AF102</f>
        <v>6757.9807016490004</v>
      </c>
      <c r="AA102" s="346"/>
      <c r="AC102" s="346">
        <v>1920.8408432129997</v>
      </c>
      <c r="AD102" s="346">
        <v>3199.280027151</v>
      </c>
      <c r="AE102" s="346">
        <v>4604.2947249869994</v>
      </c>
      <c r="AF102" s="346">
        <v>6757.9807016490004</v>
      </c>
      <c r="AG102" s="346">
        <v>2158.1251631160003</v>
      </c>
      <c r="AH102" s="346">
        <v>3982.3648394209995</v>
      </c>
      <c r="AI102" s="346"/>
      <c r="AJ102" s="346"/>
    </row>
    <row r="103" spans="2:36" x14ac:dyDescent="0.35">
      <c r="B103" s="113" t="s">
        <v>76</v>
      </c>
      <c r="C103" s="115" t="s">
        <v>11</v>
      </c>
      <c r="D103" s="115" t="s">
        <v>11</v>
      </c>
      <c r="E103" s="115" t="s">
        <v>11</v>
      </c>
      <c r="F103" s="115" t="s">
        <v>11</v>
      </c>
      <c r="G103" s="115" t="s">
        <v>11</v>
      </c>
      <c r="H103" s="115" t="s">
        <v>11</v>
      </c>
      <c r="I103" s="115" t="s">
        <v>11</v>
      </c>
      <c r="J103" s="345" t="s">
        <v>11</v>
      </c>
      <c r="K103" s="345" t="s">
        <v>11</v>
      </c>
      <c r="L103" s="345" t="s">
        <v>11</v>
      </c>
      <c r="M103" s="345" t="s">
        <v>11</v>
      </c>
      <c r="N103" s="345" t="s">
        <v>11</v>
      </c>
      <c r="O103" s="345" t="s">
        <v>11</v>
      </c>
      <c r="P103" s="345" t="s">
        <v>11</v>
      </c>
      <c r="Q103" s="345" t="s">
        <v>11</v>
      </c>
      <c r="R103" s="345" t="s">
        <v>11</v>
      </c>
      <c r="S103" s="345" t="s">
        <v>11</v>
      </c>
      <c r="T103" s="346">
        <v>10284.581392784989</v>
      </c>
      <c r="U103" s="346">
        <v>9593.2129231044692</v>
      </c>
      <c r="V103" s="346">
        <v>8221.8823306449995</v>
      </c>
      <c r="W103" s="346">
        <v>10782.437970526998</v>
      </c>
      <c r="X103" s="346">
        <v>8424.0626708839991</v>
      </c>
      <c r="Y103" s="346">
        <v>8945.5535150410014</v>
      </c>
      <c r="Z103" s="346">
        <f>AF103</f>
        <v>9361.7413055750003</v>
      </c>
      <c r="AA103" s="346"/>
      <c r="AC103" s="346">
        <v>2757.240998452</v>
      </c>
      <c r="AD103" s="346">
        <v>4717.7454302060005</v>
      </c>
      <c r="AE103" s="346">
        <v>6762.2203397780004</v>
      </c>
      <c r="AF103" s="346">
        <v>9361.7413055750003</v>
      </c>
      <c r="AG103" s="346">
        <v>2416.4822012639997</v>
      </c>
      <c r="AH103" s="346">
        <v>4481.824927013</v>
      </c>
      <c r="AI103" s="346"/>
      <c r="AJ103" s="346"/>
    </row>
    <row r="104" spans="2:36" x14ac:dyDescent="0.35">
      <c r="B104" s="38" t="s">
        <v>174</v>
      </c>
      <c r="C104" s="115" t="s">
        <v>11</v>
      </c>
      <c r="D104" s="115" t="s">
        <v>11</v>
      </c>
      <c r="E104" s="115" t="s">
        <v>11</v>
      </c>
      <c r="F104" s="115" t="s">
        <v>11</v>
      </c>
      <c r="G104" s="115" t="s">
        <v>11</v>
      </c>
      <c r="H104" s="115" t="s">
        <v>11</v>
      </c>
      <c r="I104" s="115" t="s">
        <v>11</v>
      </c>
      <c r="J104" s="345" t="s">
        <v>11</v>
      </c>
      <c r="K104" s="345" t="s">
        <v>11</v>
      </c>
      <c r="L104" s="345" t="s">
        <v>11</v>
      </c>
      <c r="M104" s="345" t="s">
        <v>11</v>
      </c>
      <c r="N104" s="345" t="s">
        <v>11</v>
      </c>
      <c r="O104" s="345" t="s">
        <v>11</v>
      </c>
      <c r="P104" s="345" t="s">
        <v>11</v>
      </c>
      <c r="Q104" s="345" t="s">
        <v>11</v>
      </c>
      <c r="R104" s="345" t="s">
        <v>11</v>
      </c>
      <c r="S104" s="345" t="s">
        <v>11</v>
      </c>
      <c r="T104" s="346">
        <v>14873.033466917801</v>
      </c>
      <c r="U104" s="346">
        <v>15696.29876993773</v>
      </c>
      <c r="V104" s="346">
        <v>16633.008031118003</v>
      </c>
      <c r="W104" s="346">
        <v>15814.434253835998</v>
      </c>
      <c r="X104" s="346">
        <v>17028.570303209999</v>
      </c>
      <c r="Y104" s="346">
        <v>15428.198363565001</v>
      </c>
      <c r="Z104" s="346">
        <f>AF104</f>
        <v>18122.170566500001</v>
      </c>
      <c r="AA104" s="346"/>
      <c r="AC104" s="346">
        <v>4698.6038760000001</v>
      </c>
      <c r="AD104" s="346">
        <v>9534.2025214000005</v>
      </c>
      <c r="AE104" s="346">
        <v>12954.200470900003</v>
      </c>
      <c r="AF104" s="346">
        <v>18122.170566500001</v>
      </c>
      <c r="AG104" s="346">
        <v>6031.8194619999995</v>
      </c>
      <c r="AH104" s="346">
        <v>11842.6548267</v>
      </c>
      <c r="AI104" s="346"/>
      <c r="AJ104" s="346"/>
    </row>
    <row r="105" spans="2:36" x14ac:dyDescent="0.35">
      <c r="B105" s="38"/>
      <c r="C105" s="116"/>
      <c r="D105" s="116"/>
      <c r="E105" s="116"/>
      <c r="F105" s="116"/>
      <c r="G105" s="116"/>
      <c r="H105" s="116"/>
      <c r="I105" s="116"/>
      <c r="J105" s="335"/>
      <c r="K105" s="335"/>
      <c r="L105" s="335"/>
      <c r="M105" s="335"/>
      <c r="N105" s="335"/>
      <c r="O105" s="335"/>
      <c r="P105" s="335"/>
      <c r="Q105" s="335"/>
      <c r="R105" s="335"/>
      <c r="S105" s="335"/>
      <c r="T105" s="335"/>
      <c r="U105" s="335"/>
      <c r="AC105" s="259"/>
      <c r="AD105" s="259"/>
      <c r="AG105" s="346"/>
      <c r="AH105" s="346"/>
      <c r="AI105" s="346"/>
      <c r="AJ105" s="346"/>
    </row>
    <row r="106" spans="2:36" ht="30" x14ac:dyDescent="0.8">
      <c r="B106" s="176" t="s">
        <v>242</v>
      </c>
      <c r="C106" s="117"/>
      <c r="D106" s="117"/>
      <c r="E106" s="117"/>
      <c r="F106" s="117"/>
      <c r="G106" s="117"/>
      <c r="H106" s="117"/>
      <c r="I106" s="117"/>
      <c r="J106" s="428"/>
      <c r="K106" s="428"/>
      <c r="L106" s="428"/>
      <c r="M106" s="428"/>
      <c r="N106" s="428"/>
      <c r="O106" s="428"/>
      <c r="P106" s="428"/>
      <c r="Q106" s="428"/>
      <c r="R106" s="428"/>
      <c r="S106" s="428"/>
      <c r="T106" s="428"/>
      <c r="U106" s="428"/>
      <c r="V106" s="471"/>
      <c r="W106" s="471"/>
      <c r="X106" s="471"/>
      <c r="Y106" s="471"/>
      <c r="AC106" s="259"/>
      <c r="AD106" s="259"/>
      <c r="AG106" s="346"/>
      <c r="AH106" s="346"/>
      <c r="AI106" s="346"/>
      <c r="AJ106" s="346"/>
    </row>
    <row r="107" spans="2:36" x14ac:dyDescent="0.35">
      <c r="B107" s="172" t="s">
        <v>243</v>
      </c>
      <c r="C107" s="61">
        <v>2001</v>
      </c>
      <c r="D107" s="61">
        <v>2002</v>
      </c>
      <c r="E107" s="61">
        <v>2003</v>
      </c>
      <c r="F107" s="61">
        <v>2004</v>
      </c>
      <c r="G107" s="61">
        <v>2005</v>
      </c>
      <c r="H107" s="61">
        <v>2006</v>
      </c>
      <c r="I107" s="61">
        <v>2007</v>
      </c>
      <c r="J107" s="235">
        <v>2008</v>
      </c>
      <c r="K107" s="235">
        <v>2009</v>
      </c>
      <c r="L107" s="235">
        <v>2010</v>
      </c>
      <c r="M107" s="235">
        <v>2011</v>
      </c>
      <c r="N107" s="235">
        <v>2012</v>
      </c>
      <c r="O107" s="235">
        <v>2013</v>
      </c>
      <c r="P107" s="235">
        <v>2014</v>
      </c>
      <c r="Q107" s="235">
        <v>2015</v>
      </c>
      <c r="R107" s="235">
        <v>2016</v>
      </c>
      <c r="S107" s="235">
        <v>2017</v>
      </c>
      <c r="T107" s="235">
        <v>2018</v>
      </c>
      <c r="U107" s="235">
        <v>2019</v>
      </c>
      <c r="V107" s="235">
        <v>2020</v>
      </c>
      <c r="W107" s="235">
        <v>2021</v>
      </c>
      <c r="X107" s="235">
        <v>2022</v>
      </c>
      <c r="Y107" s="236">
        <v>2023</v>
      </c>
      <c r="Z107" s="237">
        <v>2024</v>
      </c>
      <c r="AA107" s="237"/>
      <c r="AC107" s="238" t="s">
        <v>3</v>
      </c>
      <c r="AD107" s="238" t="s">
        <v>4</v>
      </c>
      <c r="AE107" s="238" t="s">
        <v>5</v>
      </c>
      <c r="AF107" s="238">
        <v>2024</v>
      </c>
      <c r="AG107" s="239" t="s">
        <v>282</v>
      </c>
      <c r="AH107" s="239" t="s">
        <v>283</v>
      </c>
      <c r="AI107" s="239" t="s">
        <v>284</v>
      </c>
      <c r="AJ107" s="239">
        <v>2025</v>
      </c>
    </row>
    <row r="108" spans="2:36" x14ac:dyDescent="0.35">
      <c r="B108" s="50" t="s">
        <v>115</v>
      </c>
      <c r="C108" s="104" t="s">
        <v>11</v>
      </c>
      <c r="D108" s="104" t="s">
        <v>11</v>
      </c>
      <c r="E108" s="104" t="s">
        <v>11</v>
      </c>
      <c r="F108" s="104" t="s">
        <v>11</v>
      </c>
      <c r="G108" s="104" t="s">
        <v>11</v>
      </c>
      <c r="H108" s="104" t="s">
        <v>11</v>
      </c>
      <c r="I108" s="104" t="s">
        <v>11</v>
      </c>
      <c r="J108" s="282" t="s">
        <v>11</v>
      </c>
      <c r="K108" s="282" t="s">
        <v>11</v>
      </c>
      <c r="L108" s="282" t="s">
        <v>11</v>
      </c>
      <c r="M108" s="282" t="s">
        <v>11</v>
      </c>
      <c r="N108" s="282" t="s">
        <v>11</v>
      </c>
      <c r="O108" s="282" t="s">
        <v>11</v>
      </c>
      <c r="P108" s="282" t="s">
        <v>11</v>
      </c>
      <c r="Q108" s="282" t="s">
        <v>11</v>
      </c>
      <c r="R108" s="282" t="s">
        <v>11</v>
      </c>
      <c r="S108" s="282" t="s">
        <v>11</v>
      </c>
      <c r="T108" s="268">
        <v>2995.7289300000002</v>
      </c>
      <c r="U108" s="268">
        <v>2973.9040199999999</v>
      </c>
      <c r="V108" s="269">
        <v>2906.1210799999999</v>
      </c>
      <c r="W108" s="269">
        <v>2833.1728400000002</v>
      </c>
      <c r="X108" s="269">
        <v>2935.1695199999999</v>
      </c>
      <c r="Y108" s="269">
        <v>2938.9917681832003</v>
      </c>
      <c r="Z108" s="268">
        <f>AF108</f>
        <v>2971.282878741466</v>
      </c>
      <c r="AA108" s="268"/>
      <c r="AC108" s="269">
        <v>2970.7629314344999</v>
      </c>
      <c r="AD108" s="269">
        <v>2967.9573043132841</v>
      </c>
      <c r="AE108" s="269">
        <v>2967.9573043132841</v>
      </c>
      <c r="AF108" s="269">
        <v>2971.282878741466</v>
      </c>
      <c r="AG108" s="269">
        <v>2991.9800649933709</v>
      </c>
      <c r="AH108" s="269">
        <v>2992.4839738797073</v>
      </c>
      <c r="AI108" s="269"/>
      <c r="AJ108" s="269"/>
    </row>
    <row r="109" spans="2:36" x14ac:dyDescent="0.35">
      <c r="B109" s="41" t="s">
        <v>134</v>
      </c>
      <c r="C109" s="104" t="s">
        <v>11</v>
      </c>
      <c r="D109" s="104" t="s">
        <v>11</v>
      </c>
      <c r="E109" s="104" t="s">
        <v>11</v>
      </c>
      <c r="F109" s="104" t="s">
        <v>11</v>
      </c>
      <c r="G109" s="104" t="s">
        <v>11</v>
      </c>
      <c r="H109" s="104" t="s">
        <v>11</v>
      </c>
      <c r="I109" s="104" t="s">
        <v>11</v>
      </c>
      <c r="J109" s="282" t="s">
        <v>11</v>
      </c>
      <c r="K109" s="282" t="s">
        <v>11</v>
      </c>
      <c r="L109" s="282" t="s">
        <v>11</v>
      </c>
      <c r="M109" s="282" t="s">
        <v>11</v>
      </c>
      <c r="N109" s="282" t="s">
        <v>11</v>
      </c>
      <c r="O109" s="282" t="s">
        <v>11</v>
      </c>
      <c r="P109" s="282" t="s">
        <v>11</v>
      </c>
      <c r="Q109" s="282" t="s">
        <v>11</v>
      </c>
      <c r="R109" s="282" t="s">
        <v>11</v>
      </c>
      <c r="S109" s="282" t="s">
        <v>11</v>
      </c>
      <c r="T109" s="259">
        <v>1831.6085</v>
      </c>
      <c r="U109" s="259">
        <v>1816.4480000000001</v>
      </c>
      <c r="V109" s="346">
        <v>1754.29</v>
      </c>
      <c r="W109" s="346">
        <v>1677.6233999999999</v>
      </c>
      <c r="X109" s="346">
        <v>1696.1631</v>
      </c>
      <c r="Y109" s="346">
        <v>1697.9858186104</v>
      </c>
      <c r="Z109" s="259">
        <f>AF109</f>
        <v>1713.3846924118029</v>
      </c>
      <c r="AA109" s="259"/>
      <c r="AC109" s="346">
        <v>1713.1373648563999</v>
      </c>
      <c r="AD109" s="346">
        <v>1709.4158450589159</v>
      </c>
      <c r="AE109" s="346">
        <v>1709.4158450589159</v>
      </c>
      <c r="AF109" s="346">
        <v>1713.3846924118029</v>
      </c>
      <c r="AG109" s="346">
        <v>1723.2544337735289</v>
      </c>
      <c r="AH109" s="346">
        <v>1723.4947297402121</v>
      </c>
      <c r="AI109" s="346"/>
      <c r="AJ109" s="346"/>
    </row>
    <row r="110" spans="2:36" x14ac:dyDescent="0.35">
      <c r="B110" s="41" t="s">
        <v>135</v>
      </c>
      <c r="C110" s="104" t="s">
        <v>11</v>
      </c>
      <c r="D110" s="104" t="s">
        <v>11</v>
      </c>
      <c r="E110" s="104" t="s">
        <v>11</v>
      </c>
      <c r="F110" s="104" t="s">
        <v>11</v>
      </c>
      <c r="G110" s="104" t="s">
        <v>11</v>
      </c>
      <c r="H110" s="104" t="s">
        <v>11</v>
      </c>
      <c r="I110" s="104" t="s">
        <v>11</v>
      </c>
      <c r="J110" s="282" t="s">
        <v>11</v>
      </c>
      <c r="K110" s="282" t="s">
        <v>11</v>
      </c>
      <c r="L110" s="282" t="s">
        <v>11</v>
      </c>
      <c r="M110" s="282" t="s">
        <v>11</v>
      </c>
      <c r="N110" s="282" t="s">
        <v>11</v>
      </c>
      <c r="O110" s="282" t="s">
        <v>11</v>
      </c>
      <c r="P110" s="282" t="s">
        <v>11</v>
      </c>
      <c r="Q110" s="282" t="s">
        <v>11</v>
      </c>
      <c r="R110" s="282" t="s">
        <v>11</v>
      </c>
      <c r="S110" s="282" t="s">
        <v>11</v>
      </c>
      <c r="T110" s="259">
        <v>1164.1204299999999</v>
      </c>
      <c r="U110" s="259">
        <v>1157.4560200000001</v>
      </c>
      <c r="V110" s="346">
        <v>1151.8310799999999</v>
      </c>
      <c r="W110" s="346">
        <v>1155.54944</v>
      </c>
      <c r="X110" s="346">
        <v>1239.0064199999999</v>
      </c>
      <c r="Y110" s="346">
        <v>1241.0059495728001</v>
      </c>
      <c r="Z110" s="259">
        <f>AF110</f>
        <v>1257.8981863296631</v>
      </c>
      <c r="AA110" s="259"/>
      <c r="AC110" s="346">
        <v>1257.6255665781</v>
      </c>
      <c r="AD110" s="346">
        <v>1258.541459254368</v>
      </c>
      <c r="AE110" s="346">
        <v>1258.541459254368</v>
      </c>
      <c r="AF110" s="346">
        <v>1257.8981863296631</v>
      </c>
      <c r="AG110" s="346">
        <v>1268.7256312198419</v>
      </c>
      <c r="AH110" s="346">
        <v>1268.989244139495</v>
      </c>
      <c r="AI110" s="346"/>
      <c r="AJ110" s="346"/>
    </row>
    <row r="111" spans="2:36" x14ac:dyDescent="0.35">
      <c r="B111" s="41"/>
      <c r="C111" s="25"/>
      <c r="D111" s="25"/>
      <c r="E111" s="25"/>
      <c r="F111" s="25"/>
      <c r="G111" s="25"/>
      <c r="H111" s="25"/>
      <c r="I111" s="25"/>
      <c r="J111" s="259"/>
      <c r="K111" s="259"/>
      <c r="L111" s="259"/>
      <c r="M111" s="259"/>
      <c r="N111" s="259"/>
      <c r="O111" s="259"/>
      <c r="P111" s="259"/>
      <c r="Q111" s="259"/>
      <c r="R111" s="259"/>
      <c r="S111" s="259"/>
      <c r="T111" s="259"/>
      <c r="U111" s="259"/>
      <c r="V111" s="346"/>
      <c r="W111" s="346"/>
      <c r="X111" s="346"/>
      <c r="Z111" s="259"/>
      <c r="AA111" s="259"/>
      <c r="AC111" s="346"/>
      <c r="AD111" s="346"/>
      <c r="AE111" s="346"/>
      <c r="AF111" s="346"/>
      <c r="AG111" s="346"/>
      <c r="AH111" s="346"/>
      <c r="AI111" s="346"/>
      <c r="AJ111" s="346"/>
    </row>
    <row r="112" spans="2:36" x14ac:dyDescent="0.35">
      <c r="B112" s="34" t="s">
        <v>116</v>
      </c>
      <c r="C112" s="104" t="s">
        <v>11</v>
      </c>
      <c r="D112" s="104" t="s">
        <v>11</v>
      </c>
      <c r="E112" s="104" t="s">
        <v>11</v>
      </c>
      <c r="F112" s="104" t="s">
        <v>11</v>
      </c>
      <c r="G112" s="104" t="s">
        <v>11</v>
      </c>
      <c r="H112" s="104" t="s">
        <v>11</v>
      </c>
      <c r="I112" s="104" t="s">
        <v>11</v>
      </c>
      <c r="J112" s="282" t="s">
        <v>11</v>
      </c>
      <c r="K112" s="282" t="s">
        <v>11</v>
      </c>
      <c r="L112" s="282" t="s">
        <v>11</v>
      </c>
      <c r="M112" s="282" t="s">
        <v>11</v>
      </c>
      <c r="N112" s="282" t="s">
        <v>11</v>
      </c>
      <c r="O112" s="282" t="s">
        <v>11</v>
      </c>
      <c r="P112" s="282" t="s">
        <v>11</v>
      </c>
      <c r="Q112" s="282" t="s">
        <v>11</v>
      </c>
      <c r="R112" s="282" t="s">
        <v>11</v>
      </c>
      <c r="S112" s="282" t="s">
        <v>11</v>
      </c>
      <c r="T112" s="268">
        <v>950</v>
      </c>
      <c r="U112" s="268">
        <v>950</v>
      </c>
      <c r="V112" s="269">
        <v>1706</v>
      </c>
      <c r="W112" s="269">
        <v>1890.6</v>
      </c>
      <c r="X112" s="269">
        <v>1890.6</v>
      </c>
      <c r="Y112" s="269">
        <v>1867.431</v>
      </c>
      <c r="Z112" s="268">
        <f>AF112</f>
        <v>1912.7911664811611</v>
      </c>
      <c r="AA112" s="268"/>
      <c r="AC112" s="269">
        <v>1894.2</v>
      </c>
      <c r="AD112" s="269">
        <v>1894.2</v>
      </c>
      <c r="AE112" s="269">
        <v>1894.2</v>
      </c>
      <c r="AF112" s="269">
        <v>1912.7911664811611</v>
      </c>
      <c r="AG112" s="269">
        <v>1954.8201167838149</v>
      </c>
      <c r="AH112" s="269">
        <v>1954.8201167838149</v>
      </c>
      <c r="AI112" s="269"/>
      <c r="AJ112" s="269"/>
    </row>
    <row r="113" spans="2:36" x14ac:dyDescent="0.35">
      <c r="B113" s="34"/>
      <c r="C113" s="26"/>
      <c r="D113" s="26"/>
      <c r="E113" s="26"/>
      <c r="F113" s="26"/>
      <c r="G113" s="26"/>
      <c r="H113" s="26"/>
      <c r="I113" s="26"/>
      <c r="J113" s="268"/>
      <c r="K113" s="268"/>
      <c r="L113" s="268"/>
      <c r="M113" s="268"/>
      <c r="N113" s="268"/>
      <c r="O113" s="268"/>
      <c r="P113" s="268"/>
      <c r="Q113" s="268"/>
      <c r="R113" s="268"/>
      <c r="S113" s="268"/>
      <c r="T113" s="268"/>
      <c r="U113" s="268"/>
      <c r="V113" s="346"/>
      <c r="W113" s="346"/>
      <c r="X113" s="346"/>
      <c r="Y113" s="346"/>
      <c r="Z113" s="268"/>
      <c r="AA113" s="268"/>
      <c r="AC113" s="346"/>
      <c r="AD113" s="346"/>
      <c r="AE113" s="346"/>
      <c r="AF113" s="346"/>
      <c r="AG113" s="346"/>
      <c r="AH113" s="346"/>
      <c r="AI113" s="346"/>
      <c r="AJ113" s="346"/>
    </row>
    <row r="114" spans="2:36" x14ac:dyDescent="0.35">
      <c r="B114" s="34" t="s">
        <v>244</v>
      </c>
      <c r="C114" s="104" t="s">
        <v>11</v>
      </c>
      <c r="D114" s="104" t="s">
        <v>11</v>
      </c>
      <c r="E114" s="104" t="s">
        <v>11</v>
      </c>
      <c r="F114" s="104" t="s">
        <v>11</v>
      </c>
      <c r="G114" s="104" t="s">
        <v>11</v>
      </c>
      <c r="H114" s="104" t="s">
        <v>11</v>
      </c>
      <c r="I114" s="104" t="s">
        <v>11</v>
      </c>
      <c r="J114" s="282" t="s">
        <v>11</v>
      </c>
      <c r="K114" s="282" t="s">
        <v>11</v>
      </c>
      <c r="L114" s="282" t="s">
        <v>11</v>
      </c>
      <c r="M114" s="282" t="s">
        <v>11</v>
      </c>
      <c r="N114" s="282" t="s">
        <v>11</v>
      </c>
      <c r="O114" s="282" t="s">
        <v>11</v>
      </c>
      <c r="P114" s="282" t="s">
        <v>11</v>
      </c>
      <c r="Q114" s="282" t="s">
        <v>11</v>
      </c>
      <c r="R114" s="282" t="s">
        <v>11</v>
      </c>
      <c r="S114" s="282" t="s">
        <v>11</v>
      </c>
      <c r="T114" s="268">
        <v>4695.9835000000003</v>
      </c>
      <c r="U114" s="268">
        <v>7811.0614821200006</v>
      </c>
      <c r="V114" s="269">
        <v>9116.9209323576688</v>
      </c>
      <c r="W114" s="269">
        <v>9321.4048944976657</v>
      </c>
      <c r="X114" s="269">
        <v>11703.07412451</v>
      </c>
      <c r="Y114" s="269">
        <v>15240.281468070983</v>
      </c>
      <c r="Z114" s="268">
        <f>AF114</f>
        <v>13480.348339100983</v>
      </c>
      <c r="AA114" s="268"/>
      <c r="AC114" s="269">
        <v>12824.019762600983</v>
      </c>
      <c r="AD114" s="269">
        <v>12857.506828120982</v>
      </c>
      <c r="AE114" s="269">
        <v>12882.494652820984</v>
      </c>
      <c r="AF114" s="269">
        <v>13480.348339100983</v>
      </c>
      <c r="AG114" s="269">
        <v>13355.548665480983</v>
      </c>
      <c r="AH114" s="269">
        <v>12045.825323540983</v>
      </c>
      <c r="AI114" s="269"/>
      <c r="AJ114" s="269"/>
    </row>
    <row r="115" spans="2:36" x14ac:dyDescent="0.35">
      <c r="B115" s="6" t="s">
        <v>119</v>
      </c>
      <c r="C115" s="104" t="s">
        <v>11</v>
      </c>
      <c r="D115" s="104" t="s">
        <v>11</v>
      </c>
      <c r="E115" s="104" t="s">
        <v>11</v>
      </c>
      <c r="F115" s="104" t="s">
        <v>11</v>
      </c>
      <c r="G115" s="104" t="s">
        <v>11</v>
      </c>
      <c r="H115" s="104" t="s">
        <v>11</v>
      </c>
      <c r="I115" s="104" t="s">
        <v>11</v>
      </c>
      <c r="J115" s="282" t="s">
        <v>11</v>
      </c>
      <c r="K115" s="282" t="s">
        <v>11</v>
      </c>
      <c r="L115" s="282" t="s">
        <v>11</v>
      </c>
      <c r="M115" s="282" t="s">
        <v>11</v>
      </c>
      <c r="N115" s="282" t="s">
        <v>11</v>
      </c>
      <c r="O115" s="282" t="s">
        <v>11</v>
      </c>
      <c r="P115" s="282" t="s">
        <v>11</v>
      </c>
      <c r="Q115" s="282" t="s">
        <v>11</v>
      </c>
      <c r="R115" s="282" t="s">
        <v>11</v>
      </c>
      <c r="S115" s="282" t="s">
        <v>11</v>
      </c>
      <c r="T115" s="259">
        <f>T116+T117</f>
        <v>3682</v>
      </c>
      <c r="U115" s="268">
        <v>4997.1190000000006</v>
      </c>
      <c r="V115" s="269">
        <v>5003.61885968767</v>
      </c>
      <c r="W115" s="269">
        <v>5003.6188596876655</v>
      </c>
      <c r="X115" s="269">
        <v>5241.79774877</v>
      </c>
      <c r="Y115" s="269">
        <v>7940.7428943909836</v>
      </c>
      <c r="Z115" s="268">
        <f>AF115</f>
        <v>7940.7428943909836</v>
      </c>
      <c r="AA115" s="268"/>
      <c r="AC115" s="269">
        <v>7940.7428943909836</v>
      </c>
      <c r="AD115" s="269">
        <v>7940.7428943909836</v>
      </c>
      <c r="AE115" s="269">
        <v>7940.7428943909836</v>
      </c>
      <c r="AF115" s="269">
        <v>7940.7428943909836</v>
      </c>
      <c r="AG115" s="269">
        <v>7940.7428943909836</v>
      </c>
      <c r="AH115" s="269">
        <v>7940.7428943909836</v>
      </c>
      <c r="AI115" s="269"/>
      <c r="AJ115" s="269"/>
    </row>
    <row r="116" spans="2:36" x14ac:dyDescent="0.35">
      <c r="B116" s="43" t="s">
        <v>129</v>
      </c>
      <c r="C116" s="104" t="s">
        <v>11</v>
      </c>
      <c r="D116" s="104" t="s">
        <v>11</v>
      </c>
      <c r="E116" s="104" t="s">
        <v>11</v>
      </c>
      <c r="F116" s="104" t="s">
        <v>11</v>
      </c>
      <c r="G116" s="104" t="s">
        <v>11</v>
      </c>
      <c r="H116" s="104" t="s">
        <v>11</v>
      </c>
      <c r="I116" s="104" t="s">
        <v>11</v>
      </c>
      <c r="J116" s="282" t="s">
        <v>11</v>
      </c>
      <c r="K116" s="282" t="s">
        <v>11</v>
      </c>
      <c r="L116" s="282" t="s">
        <v>11</v>
      </c>
      <c r="M116" s="282" t="s">
        <v>11</v>
      </c>
      <c r="N116" s="282" t="s">
        <v>11</v>
      </c>
      <c r="O116" s="282" t="s">
        <v>11</v>
      </c>
      <c r="P116" s="282" t="s">
        <v>11</v>
      </c>
      <c r="Q116" s="282" t="s">
        <v>11</v>
      </c>
      <c r="R116" s="282" t="s">
        <v>11</v>
      </c>
      <c r="S116" s="282" t="s">
        <v>11</v>
      </c>
      <c r="T116" s="259">
        <v>2015</v>
      </c>
      <c r="U116" s="259">
        <v>2581</v>
      </c>
      <c r="V116" s="346">
        <v>2580.5536089653801</v>
      </c>
      <c r="W116" s="346">
        <v>2580.553608965377</v>
      </c>
      <c r="X116" s="346">
        <v>2628.4967487700028</v>
      </c>
      <c r="Y116" s="346">
        <v>3787.3336626909845</v>
      </c>
      <c r="Z116" s="259">
        <f>AF116</f>
        <v>3787.3336626909845</v>
      </c>
      <c r="AA116" s="259"/>
      <c r="AC116" s="346">
        <v>3787.3336626909845</v>
      </c>
      <c r="AD116" s="346">
        <v>3787.3336626909845</v>
      </c>
      <c r="AE116" s="346">
        <v>3787.3336626909845</v>
      </c>
      <c r="AF116" s="346">
        <v>3787.3336626909845</v>
      </c>
      <c r="AG116" s="346">
        <v>3787.3336626909845</v>
      </c>
      <c r="AH116" s="346">
        <v>3787.3336626909845</v>
      </c>
      <c r="AI116" s="269"/>
      <c r="AJ116" s="269"/>
    </row>
    <row r="117" spans="2:36" x14ac:dyDescent="0.35">
      <c r="B117" s="43" t="s">
        <v>126</v>
      </c>
      <c r="C117" s="104" t="s">
        <v>11</v>
      </c>
      <c r="D117" s="104" t="s">
        <v>11</v>
      </c>
      <c r="E117" s="104" t="s">
        <v>11</v>
      </c>
      <c r="F117" s="104" t="s">
        <v>11</v>
      </c>
      <c r="G117" s="104" t="s">
        <v>11</v>
      </c>
      <c r="H117" s="104" t="s">
        <v>11</v>
      </c>
      <c r="I117" s="104" t="s">
        <v>11</v>
      </c>
      <c r="J117" s="282" t="s">
        <v>11</v>
      </c>
      <c r="K117" s="282" t="s">
        <v>11</v>
      </c>
      <c r="L117" s="282" t="s">
        <v>11</v>
      </c>
      <c r="M117" s="282" t="s">
        <v>11</v>
      </c>
      <c r="N117" s="282" t="s">
        <v>11</v>
      </c>
      <c r="O117" s="282" t="s">
        <v>11</v>
      </c>
      <c r="P117" s="282" t="s">
        <v>11</v>
      </c>
      <c r="Q117" s="282" t="s">
        <v>11</v>
      </c>
      <c r="R117" s="282" t="s">
        <v>11</v>
      </c>
      <c r="S117" s="282" t="s">
        <v>11</v>
      </c>
      <c r="T117" s="259">
        <v>1667</v>
      </c>
      <c r="U117" s="259">
        <v>2423</v>
      </c>
      <c r="V117" s="346">
        <v>2423.0652507222899</v>
      </c>
      <c r="W117" s="346">
        <v>2423.0652507222881</v>
      </c>
      <c r="X117" s="346">
        <v>2613.3009999999999</v>
      </c>
      <c r="Y117" s="346">
        <v>4153.4092316999995</v>
      </c>
      <c r="Z117" s="259">
        <f>AF117</f>
        <v>4153.4092316999995</v>
      </c>
      <c r="AA117" s="259"/>
      <c r="AC117" s="346">
        <v>4153.4092316999995</v>
      </c>
      <c r="AD117" s="346">
        <v>4153.4092316999995</v>
      </c>
      <c r="AE117" s="346">
        <v>4153.4092316999995</v>
      </c>
      <c r="AF117" s="346">
        <v>4153.4092316999995</v>
      </c>
      <c r="AG117" s="346">
        <v>4153.4092316999995</v>
      </c>
      <c r="AH117" s="346">
        <v>4153.4092316999995</v>
      </c>
      <c r="AI117" s="269"/>
      <c r="AJ117" s="269"/>
    </row>
    <row r="118" spans="2:36" x14ac:dyDescent="0.35">
      <c r="B118" s="6" t="s">
        <v>245</v>
      </c>
      <c r="C118" s="104" t="s">
        <v>11</v>
      </c>
      <c r="D118" s="104" t="s">
        <v>11</v>
      </c>
      <c r="E118" s="104" t="s">
        <v>11</v>
      </c>
      <c r="F118" s="104" t="s">
        <v>11</v>
      </c>
      <c r="G118" s="104" t="s">
        <v>11</v>
      </c>
      <c r="H118" s="104" t="s">
        <v>11</v>
      </c>
      <c r="I118" s="104" t="s">
        <v>11</v>
      </c>
      <c r="J118" s="282" t="s">
        <v>11</v>
      </c>
      <c r="K118" s="282" t="s">
        <v>11</v>
      </c>
      <c r="L118" s="282" t="s">
        <v>11</v>
      </c>
      <c r="M118" s="282" t="s">
        <v>11</v>
      </c>
      <c r="N118" s="282" t="s">
        <v>11</v>
      </c>
      <c r="O118" s="282" t="s">
        <v>11</v>
      </c>
      <c r="P118" s="282" t="s">
        <v>11</v>
      </c>
      <c r="Q118" s="282" t="s">
        <v>11</v>
      </c>
      <c r="R118" s="282" t="s">
        <v>11</v>
      </c>
      <c r="S118" s="282" t="s">
        <v>11</v>
      </c>
      <c r="T118" s="248" t="s">
        <v>11</v>
      </c>
      <c r="U118" s="268">
        <v>2813.94248212</v>
      </c>
      <c r="V118" s="269">
        <v>4113.3020726699997</v>
      </c>
      <c r="W118" s="269">
        <v>4317.7860348100003</v>
      </c>
      <c r="X118" s="269">
        <v>6461.2763757399998</v>
      </c>
      <c r="Y118" s="269">
        <v>7299.5385736799999</v>
      </c>
      <c r="Z118" s="268">
        <f>AF118</f>
        <v>5539.6054447099987</v>
      </c>
      <c r="AA118" s="268"/>
      <c r="AC118" s="269">
        <v>4883.2768682100004</v>
      </c>
      <c r="AD118" s="269">
        <v>4916.7639337299997</v>
      </c>
      <c r="AE118" s="269">
        <v>4941.7517584299994</v>
      </c>
      <c r="AF118" s="269">
        <v>5539.6054447099987</v>
      </c>
      <c r="AG118" s="269">
        <v>5414.8057710900002</v>
      </c>
      <c r="AH118" s="492">
        <v>4105.0824291500003</v>
      </c>
      <c r="AI118" s="269"/>
      <c r="AJ118" s="269"/>
    </row>
    <row r="119" spans="2:36" x14ac:dyDescent="0.35">
      <c r="B119" s="6"/>
      <c r="C119" s="26"/>
      <c r="D119" s="26"/>
      <c r="E119" s="26"/>
      <c r="F119" s="26"/>
      <c r="G119" s="26"/>
      <c r="H119" s="26"/>
      <c r="I119" s="26"/>
      <c r="J119" s="268"/>
      <c r="K119" s="268"/>
      <c r="L119" s="268"/>
      <c r="M119" s="268"/>
      <c r="N119" s="268"/>
      <c r="O119" s="268"/>
      <c r="P119" s="268"/>
      <c r="Q119" s="268"/>
      <c r="R119" s="268"/>
      <c r="S119" s="268"/>
      <c r="T119" s="268"/>
      <c r="U119" s="268"/>
      <c r="V119" s="346"/>
      <c r="W119" s="346"/>
      <c r="X119" s="346"/>
      <c r="Y119" s="346"/>
      <c r="Z119" s="268"/>
      <c r="AA119" s="268"/>
      <c r="AC119" s="346"/>
      <c r="AD119" s="346"/>
      <c r="AE119" s="346"/>
      <c r="AF119" s="346"/>
      <c r="AG119" s="346"/>
      <c r="AH119" s="346"/>
      <c r="AI119" s="346"/>
      <c r="AJ119" s="346"/>
    </row>
    <row r="120" spans="2:36" x14ac:dyDescent="0.35">
      <c r="B120" s="40" t="s">
        <v>246</v>
      </c>
      <c r="C120" s="104" t="s">
        <v>11</v>
      </c>
      <c r="D120" s="104" t="s">
        <v>11</v>
      </c>
      <c r="E120" s="104" t="s">
        <v>11</v>
      </c>
      <c r="F120" s="104" t="s">
        <v>11</v>
      </c>
      <c r="G120" s="104" t="s">
        <v>11</v>
      </c>
      <c r="H120" s="104" t="s">
        <v>11</v>
      </c>
      <c r="I120" s="104" t="s">
        <v>11</v>
      </c>
      <c r="J120" s="282" t="s">
        <v>11</v>
      </c>
      <c r="K120" s="282" t="s">
        <v>11</v>
      </c>
      <c r="L120" s="282" t="s">
        <v>11</v>
      </c>
      <c r="M120" s="282" t="s">
        <v>11</v>
      </c>
      <c r="N120" s="282" t="s">
        <v>11</v>
      </c>
      <c r="O120" s="282" t="s">
        <v>11</v>
      </c>
      <c r="P120" s="282" t="s">
        <v>11</v>
      </c>
      <c r="Q120" s="282" t="s">
        <v>11</v>
      </c>
      <c r="R120" s="282" t="s">
        <v>11</v>
      </c>
      <c r="S120" s="282" t="s">
        <v>11</v>
      </c>
      <c r="T120" s="268">
        <v>5002.4308876957693</v>
      </c>
      <c r="U120" s="268">
        <v>5653.6605321952302</v>
      </c>
      <c r="V120" s="269">
        <v>6042.5628988370081</v>
      </c>
      <c r="W120" s="269">
        <v>6222.6359097315253</v>
      </c>
      <c r="X120" s="269">
        <v>6977.1078753294314</v>
      </c>
      <c r="Y120" s="269">
        <v>7628.1698654516886</v>
      </c>
      <c r="Z120" s="268">
        <f>AF120</f>
        <v>7196.9933628159879</v>
      </c>
      <c r="AA120" s="268"/>
      <c r="AC120" s="269">
        <v>7250.7263164228898</v>
      </c>
      <c r="AD120" s="269">
        <v>7203.2032935061488</v>
      </c>
      <c r="AE120" s="269">
        <v>7123.1238791701289</v>
      </c>
      <c r="AF120" s="269">
        <v>7196.9933628159879</v>
      </c>
      <c r="AG120" s="269">
        <v>7113.2501310499474</v>
      </c>
      <c r="AH120" s="269">
        <v>6861.9854596886571</v>
      </c>
      <c r="AI120" s="269"/>
      <c r="AJ120" s="269"/>
    </row>
    <row r="121" spans="2:36" x14ac:dyDescent="0.35">
      <c r="B121" s="40"/>
      <c r="C121" s="118"/>
      <c r="D121" s="118"/>
      <c r="E121" s="118"/>
      <c r="F121" s="118"/>
      <c r="G121" s="118"/>
      <c r="H121" s="118"/>
      <c r="I121" s="118"/>
      <c r="J121" s="372"/>
      <c r="K121" s="372"/>
      <c r="L121" s="372"/>
      <c r="M121" s="372"/>
      <c r="N121" s="372"/>
      <c r="O121" s="372"/>
      <c r="P121" s="372"/>
      <c r="Q121" s="372"/>
      <c r="R121" s="372"/>
      <c r="S121" s="372"/>
      <c r="T121" s="372"/>
      <c r="U121" s="372"/>
      <c r="V121" s="298"/>
      <c r="AC121" s="259"/>
      <c r="AD121" s="259"/>
      <c r="AE121" s="298"/>
    </row>
    <row r="122" spans="2:36" x14ac:dyDescent="0.35">
      <c r="B122" s="174" t="s">
        <v>117</v>
      </c>
      <c r="C122" s="61">
        <v>2001</v>
      </c>
      <c r="D122" s="61">
        <v>2002</v>
      </c>
      <c r="E122" s="61">
        <v>2003</v>
      </c>
      <c r="F122" s="61">
        <v>2004</v>
      </c>
      <c r="G122" s="61">
        <v>2005</v>
      </c>
      <c r="H122" s="61">
        <v>2006</v>
      </c>
      <c r="I122" s="61">
        <v>2007</v>
      </c>
      <c r="J122" s="235">
        <v>2008</v>
      </c>
      <c r="K122" s="235">
        <v>2009</v>
      </c>
      <c r="L122" s="235">
        <v>2010</v>
      </c>
      <c r="M122" s="235">
        <v>2011</v>
      </c>
      <c r="N122" s="235">
        <v>2012</v>
      </c>
      <c r="O122" s="235">
        <v>2013</v>
      </c>
      <c r="P122" s="235">
        <v>2014</v>
      </c>
      <c r="Q122" s="235">
        <v>2015</v>
      </c>
      <c r="R122" s="235">
        <v>2016</v>
      </c>
      <c r="S122" s="235">
        <v>2017</v>
      </c>
      <c r="T122" s="235">
        <v>2018</v>
      </c>
      <c r="U122" s="235">
        <v>2019</v>
      </c>
      <c r="V122" s="235">
        <v>2020</v>
      </c>
      <c r="W122" s="235">
        <v>2021</v>
      </c>
      <c r="X122" s="235">
        <v>2022</v>
      </c>
      <c r="Y122" s="236">
        <v>2023</v>
      </c>
      <c r="Z122" s="237">
        <v>2024</v>
      </c>
      <c r="AA122" s="237"/>
      <c r="AC122" s="238" t="s">
        <v>3</v>
      </c>
      <c r="AD122" s="238" t="s">
        <v>4</v>
      </c>
      <c r="AE122" s="238" t="s">
        <v>5</v>
      </c>
      <c r="AF122" s="238">
        <v>2024</v>
      </c>
      <c r="AG122" s="239" t="s">
        <v>282</v>
      </c>
      <c r="AH122" s="239" t="s">
        <v>283</v>
      </c>
      <c r="AI122" s="239" t="s">
        <v>284</v>
      </c>
      <c r="AJ122" s="239">
        <v>2025</v>
      </c>
    </row>
    <row r="123" spans="2:36" x14ac:dyDescent="0.35">
      <c r="B123" s="34" t="s">
        <v>118</v>
      </c>
      <c r="C123" s="26">
        <f t="shared" ref="C123:O123" si="83">SUM(C124:C126)</f>
        <v>0</v>
      </c>
      <c r="D123" s="26">
        <f t="shared" si="83"/>
        <v>0</v>
      </c>
      <c r="E123" s="26">
        <f t="shared" si="83"/>
        <v>0</v>
      </c>
      <c r="F123" s="26">
        <f t="shared" si="83"/>
        <v>0</v>
      </c>
      <c r="G123" s="26">
        <f t="shared" si="83"/>
        <v>0</v>
      </c>
      <c r="H123" s="26">
        <f t="shared" si="83"/>
        <v>0</v>
      </c>
      <c r="I123" s="26">
        <f t="shared" si="83"/>
        <v>0</v>
      </c>
      <c r="J123" s="268">
        <f t="shared" si="83"/>
        <v>0</v>
      </c>
      <c r="K123" s="268">
        <f t="shared" si="83"/>
        <v>0</v>
      </c>
      <c r="L123" s="268">
        <f t="shared" si="83"/>
        <v>327218.85782400001</v>
      </c>
      <c r="M123" s="268">
        <f t="shared" si="83"/>
        <v>331027.30147021002</v>
      </c>
      <c r="N123" s="268">
        <f t="shared" si="83"/>
        <v>333921.34109600022</v>
      </c>
      <c r="O123" s="268">
        <f t="shared" si="83"/>
        <v>334011.080831</v>
      </c>
      <c r="P123" s="268">
        <f>SUM(P124:P126)</f>
        <v>336439.72269999998</v>
      </c>
      <c r="Q123" s="268">
        <f>Q124+Q125+Q126</f>
        <v>335803</v>
      </c>
      <c r="R123" s="268">
        <f>R124+R125+R126</f>
        <v>337492</v>
      </c>
      <c r="S123" s="268">
        <f>S124+S125+S126</f>
        <v>338178.8</v>
      </c>
      <c r="T123" s="268">
        <v>339176.79271471</v>
      </c>
      <c r="U123" s="268">
        <v>340743.86855800997</v>
      </c>
      <c r="V123" s="269">
        <v>375006.69482664997</v>
      </c>
      <c r="W123" s="269">
        <v>378316.74136099999</v>
      </c>
      <c r="X123" s="269">
        <v>382973.24617399997</v>
      </c>
      <c r="Y123" s="269">
        <v>386701.18458600005</v>
      </c>
      <c r="Z123" s="268">
        <f t="shared" ref="Z123:Z128" si="84">AF123</f>
        <v>389052.12239999999</v>
      </c>
      <c r="AA123" s="268"/>
      <c r="AC123" s="269">
        <v>386296.68632899999</v>
      </c>
      <c r="AD123" s="269">
        <v>386707.39304300002</v>
      </c>
      <c r="AE123" s="269">
        <v>387405.92199499998</v>
      </c>
      <c r="AF123" s="269">
        <v>389052.12239999999</v>
      </c>
      <c r="AG123" s="269">
        <v>389631.27914099995</v>
      </c>
      <c r="AH123" s="269">
        <v>389797.18323099997</v>
      </c>
      <c r="AI123" s="269"/>
      <c r="AJ123" s="269"/>
    </row>
    <row r="124" spans="2:36" x14ac:dyDescent="0.35">
      <c r="B124" s="35" t="s">
        <v>70</v>
      </c>
      <c r="C124" s="103" t="s">
        <v>11</v>
      </c>
      <c r="D124" s="103" t="s">
        <v>11</v>
      </c>
      <c r="E124" s="103" t="s">
        <v>11</v>
      </c>
      <c r="F124" s="103" t="s">
        <v>11</v>
      </c>
      <c r="G124" s="103" t="s">
        <v>11</v>
      </c>
      <c r="H124" s="103" t="s">
        <v>11</v>
      </c>
      <c r="I124" s="103" t="s">
        <v>11</v>
      </c>
      <c r="J124" s="276" t="s">
        <v>11</v>
      </c>
      <c r="K124" s="276" t="s">
        <v>11</v>
      </c>
      <c r="L124" s="259">
        <v>220318</v>
      </c>
      <c r="M124" s="259">
        <v>222626.615055</v>
      </c>
      <c r="N124" s="259">
        <v>223734.43239600019</v>
      </c>
      <c r="O124" s="259">
        <v>222475.62729999999</v>
      </c>
      <c r="P124" s="259">
        <v>223523.3579</v>
      </c>
      <c r="Q124" s="259">
        <v>224849</v>
      </c>
      <c r="R124" s="259">
        <v>225396.5</v>
      </c>
      <c r="S124" s="259">
        <v>226027.4</v>
      </c>
      <c r="T124" s="259">
        <v>226307.95253800001</v>
      </c>
      <c r="U124" s="259">
        <v>226822.67702099998</v>
      </c>
      <c r="V124" s="346">
        <v>228349.13084600001</v>
      </c>
      <c r="W124" s="346">
        <v>230675.76</v>
      </c>
      <c r="X124" s="346">
        <v>232089.07</v>
      </c>
      <c r="Y124" s="346">
        <v>234668.49000000002</v>
      </c>
      <c r="Z124" s="259">
        <f t="shared" si="84"/>
        <v>236136.71000000002</v>
      </c>
      <c r="AA124" s="259"/>
      <c r="AC124" s="346">
        <v>234773.65</v>
      </c>
      <c r="AD124" s="346">
        <v>234875.4</v>
      </c>
      <c r="AE124" s="346">
        <v>234996.17</v>
      </c>
      <c r="AF124" s="346">
        <v>236136.71000000002</v>
      </c>
      <c r="AG124" s="346">
        <v>236302.90999999997</v>
      </c>
      <c r="AH124" s="346">
        <v>236666</v>
      </c>
      <c r="AI124" s="346"/>
      <c r="AJ124" s="346"/>
    </row>
    <row r="125" spans="2:36" x14ac:dyDescent="0.35">
      <c r="B125" s="35" t="s">
        <v>75</v>
      </c>
      <c r="C125" s="103" t="s">
        <v>11</v>
      </c>
      <c r="D125" s="103" t="s">
        <v>11</v>
      </c>
      <c r="E125" s="103" t="s">
        <v>11</v>
      </c>
      <c r="F125" s="103" t="s">
        <v>11</v>
      </c>
      <c r="G125" s="103" t="s">
        <v>11</v>
      </c>
      <c r="H125" s="103" t="s">
        <v>11</v>
      </c>
      <c r="I125" s="103" t="s">
        <v>11</v>
      </c>
      <c r="J125" s="276" t="s">
        <v>11</v>
      </c>
      <c r="K125" s="276" t="s">
        <v>11</v>
      </c>
      <c r="L125" s="259">
        <v>22265</v>
      </c>
      <c r="M125" s="259">
        <v>22652</v>
      </c>
      <c r="N125" s="259">
        <v>22986.379999999997</v>
      </c>
      <c r="O125" s="259">
        <v>23293.489999999998</v>
      </c>
      <c r="P125" s="259">
        <v>23394.86</v>
      </c>
      <c r="Q125" s="259">
        <v>20396</v>
      </c>
      <c r="R125" s="259">
        <v>20519.5</v>
      </c>
      <c r="S125" s="259">
        <v>20613.400000000001</v>
      </c>
      <c r="T125" s="259">
        <v>20708.8619119</v>
      </c>
      <c r="U125" s="259">
        <v>20766.2411565</v>
      </c>
      <c r="V125" s="346">
        <v>52491.503800000006</v>
      </c>
      <c r="W125" s="346">
        <v>52493.235000000001</v>
      </c>
      <c r="X125" s="346">
        <v>52644.083999999988</v>
      </c>
      <c r="Y125" s="346">
        <v>52847.952899999997</v>
      </c>
      <c r="Z125" s="259">
        <f t="shared" si="84"/>
        <v>53067.042863000002</v>
      </c>
      <c r="AA125" s="259"/>
      <c r="AC125" s="346">
        <v>52902.809899999993</v>
      </c>
      <c r="AD125" s="346">
        <v>52953.496000000006</v>
      </c>
      <c r="AE125" s="346">
        <v>53000.874843999998</v>
      </c>
      <c r="AF125" s="346">
        <v>53067.042863000002</v>
      </c>
      <c r="AG125" s="346">
        <v>53117.605000000003</v>
      </c>
      <c r="AH125" s="346">
        <v>53174.379967000001</v>
      </c>
      <c r="AI125" s="346"/>
      <c r="AJ125" s="346"/>
    </row>
    <row r="126" spans="2:36" x14ac:dyDescent="0.35">
      <c r="B126" s="35" t="s">
        <v>76</v>
      </c>
      <c r="C126" s="103" t="s">
        <v>11</v>
      </c>
      <c r="D126" s="103" t="s">
        <v>11</v>
      </c>
      <c r="E126" s="103" t="s">
        <v>11</v>
      </c>
      <c r="F126" s="103" t="s">
        <v>11</v>
      </c>
      <c r="G126" s="103" t="s">
        <v>11</v>
      </c>
      <c r="H126" s="103" t="s">
        <v>11</v>
      </c>
      <c r="I126" s="103" t="s">
        <v>11</v>
      </c>
      <c r="J126" s="276" t="s">
        <v>11</v>
      </c>
      <c r="K126" s="276" t="s">
        <v>11</v>
      </c>
      <c r="L126" s="259">
        <v>84635.857824000006</v>
      </c>
      <c r="M126" s="259">
        <v>85748.686415210017</v>
      </c>
      <c r="N126" s="259">
        <v>87200.52870000001</v>
      </c>
      <c r="O126" s="259">
        <v>88241.963531000016</v>
      </c>
      <c r="P126" s="259">
        <v>89521.504799999995</v>
      </c>
      <c r="Q126" s="259">
        <v>90558</v>
      </c>
      <c r="R126" s="259">
        <v>91576</v>
      </c>
      <c r="S126" s="259">
        <v>91538</v>
      </c>
      <c r="T126" s="259">
        <v>92159.978264809994</v>
      </c>
      <c r="U126" s="259">
        <v>93267.950380509996</v>
      </c>
      <c r="V126" s="346">
        <v>94166.060180650005</v>
      </c>
      <c r="W126" s="346">
        <v>95147.746360999998</v>
      </c>
      <c r="X126" s="346">
        <v>98240.09217399999</v>
      </c>
      <c r="Y126" s="346">
        <v>99184.741686000008</v>
      </c>
      <c r="Z126" s="259">
        <f t="shared" si="84"/>
        <v>99848.369536999991</v>
      </c>
      <c r="AA126" s="259"/>
      <c r="AC126" s="346">
        <v>98620.226428999988</v>
      </c>
      <c r="AD126" s="346">
        <v>98878.497042999996</v>
      </c>
      <c r="AE126" s="346">
        <v>99408.877150999979</v>
      </c>
      <c r="AF126" s="346">
        <v>99848.369536999991</v>
      </c>
      <c r="AG126" s="346">
        <v>100210.76414099999</v>
      </c>
      <c r="AH126" s="346">
        <v>99956.803263999987</v>
      </c>
      <c r="AI126" s="346"/>
      <c r="AJ126" s="346"/>
    </row>
    <row r="127" spans="2:36" x14ac:dyDescent="0.35">
      <c r="B127" s="37" t="s">
        <v>119</v>
      </c>
      <c r="C127" s="104">
        <v>0</v>
      </c>
      <c r="D127" s="104">
        <v>0</v>
      </c>
      <c r="E127" s="104">
        <v>0</v>
      </c>
      <c r="F127" s="104">
        <v>0</v>
      </c>
      <c r="G127" s="104">
        <v>0</v>
      </c>
      <c r="H127" s="104">
        <v>0</v>
      </c>
      <c r="I127" s="104">
        <v>0</v>
      </c>
      <c r="J127" s="282">
        <v>0</v>
      </c>
      <c r="K127" s="282">
        <v>0</v>
      </c>
      <c r="L127" s="282">
        <v>0</v>
      </c>
      <c r="M127" s="282">
        <v>0</v>
      </c>
      <c r="N127" s="282">
        <v>0</v>
      </c>
      <c r="O127" s="282">
        <v>0</v>
      </c>
      <c r="P127" s="282">
        <v>0</v>
      </c>
      <c r="Q127" s="282" t="s">
        <v>11</v>
      </c>
      <c r="R127" s="276" t="s">
        <v>11</v>
      </c>
      <c r="S127" s="276" t="s">
        <v>11</v>
      </c>
      <c r="T127" s="259">
        <v>92159.978264809994</v>
      </c>
      <c r="U127" s="259">
        <v>93154.950380509996</v>
      </c>
      <c r="V127" s="346">
        <v>93850.060180650005</v>
      </c>
      <c r="W127" s="346">
        <v>94985.699804000003</v>
      </c>
      <c r="X127" s="346">
        <v>96054.708243999994</v>
      </c>
      <c r="Y127" s="346">
        <v>96999.357756000012</v>
      </c>
      <c r="Z127" s="259">
        <f t="shared" si="84"/>
        <v>97977.369536999991</v>
      </c>
      <c r="AA127" s="259"/>
      <c r="AC127" s="346">
        <v>97174.842498999991</v>
      </c>
      <c r="AD127" s="346">
        <v>97433.113112999999</v>
      </c>
      <c r="AE127" s="346">
        <v>97725.877150999979</v>
      </c>
      <c r="AF127" s="346">
        <v>97977.369536999991</v>
      </c>
      <c r="AG127" s="346">
        <v>98220.380210999996</v>
      </c>
      <c r="AH127" s="346">
        <v>98513.803263999987</v>
      </c>
      <c r="AI127" s="346"/>
      <c r="AJ127" s="346"/>
    </row>
    <row r="128" spans="2:36" x14ac:dyDescent="0.35">
      <c r="B128" s="44" t="s">
        <v>112</v>
      </c>
      <c r="C128" s="104">
        <v>0</v>
      </c>
      <c r="D128" s="104">
        <v>0</v>
      </c>
      <c r="E128" s="104">
        <v>0</v>
      </c>
      <c r="F128" s="104">
        <v>0</v>
      </c>
      <c r="G128" s="104">
        <v>0</v>
      </c>
      <c r="H128" s="104">
        <v>0</v>
      </c>
      <c r="I128" s="104">
        <v>0</v>
      </c>
      <c r="J128" s="282">
        <v>0</v>
      </c>
      <c r="K128" s="282">
        <v>0</v>
      </c>
      <c r="L128" s="282">
        <v>0</v>
      </c>
      <c r="M128" s="282">
        <v>0</v>
      </c>
      <c r="N128" s="282">
        <v>0</v>
      </c>
      <c r="O128" s="282">
        <v>0</v>
      </c>
      <c r="P128" s="282">
        <v>0</v>
      </c>
      <c r="Q128" s="282" t="s">
        <v>11</v>
      </c>
      <c r="R128" s="276" t="s">
        <v>11</v>
      </c>
      <c r="S128" s="276" t="s">
        <v>11</v>
      </c>
      <c r="T128" s="259">
        <v>0</v>
      </c>
      <c r="U128" s="259">
        <v>113</v>
      </c>
      <c r="V128" s="346">
        <v>316</v>
      </c>
      <c r="W128" s="346">
        <v>162.04655700000001</v>
      </c>
      <c r="X128" s="346">
        <v>2185.38393</v>
      </c>
      <c r="Y128" s="346">
        <v>2185.38393</v>
      </c>
      <c r="Z128" s="259">
        <f t="shared" si="84"/>
        <v>1871</v>
      </c>
      <c r="AA128" s="259"/>
      <c r="AC128" s="346">
        <v>1445.38393</v>
      </c>
      <c r="AD128" s="346">
        <v>1445.38393</v>
      </c>
      <c r="AE128" s="346">
        <v>1683</v>
      </c>
      <c r="AF128" s="346">
        <v>1871</v>
      </c>
      <c r="AG128" s="346">
        <v>1990.38393</v>
      </c>
      <c r="AH128" s="346">
        <v>1443</v>
      </c>
      <c r="AI128" s="346"/>
      <c r="AJ128" s="346"/>
    </row>
    <row r="129" spans="2:36" x14ac:dyDescent="0.35">
      <c r="B129" s="44"/>
      <c r="C129" s="25"/>
      <c r="D129" s="25"/>
      <c r="E129" s="25"/>
      <c r="F129" s="25"/>
      <c r="G129" s="25"/>
      <c r="H129" s="25"/>
      <c r="I129" s="25"/>
      <c r="J129" s="259"/>
      <c r="K129" s="259"/>
      <c r="L129" s="259"/>
      <c r="M129" s="259"/>
      <c r="N129" s="259"/>
      <c r="O129" s="259"/>
      <c r="P129" s="259"/>
      <c r="Q129" s="259"/>
      <c r="R129" s="259"/>
      <c r="S129" s="259"/>
      <c r="T129" s="259"/>
      <c r="U129" s="259"/>
      <c r="V129" s="346"/>
      <c r="W129" s="346"/>
      <c r="X129" s="346"/>
      <c r="Y129" s="346"/>
      <c r="Z129" s="259"/>
      <c r="AA129" s="259"/>
      <c r="AC129" s="346"/>
      <c r="AD129" s="346"/>
      <c r="AE129" s="346"/>
      <c r="AF129" s="346"/>
      <c r="AG129" s="346"/>
      <c r="AH129" s="346"/>
      <c r="AI129" s="346"/>
      <c r="AJ129" s="346"/>
    </row>
    <row r="130" spans="2:36" x14ac:dyDescent="0.35">
      <c r="B130" s="34" t="s">
        <v>120</v>
      </c>
      <c r="C130" s="26"/>
      <c r="D130" s="26"/>
      <c r="E130" s="26"/>
      <c r="F130" s="26"/>
      <c r="G130" s="26"/>
      <c r="H130" s="26"/>
      <c r="I130" s="26"/>
      <c r="J130" s="268"/>
      <c r="K130" s="268"/>
      <c r="L130" s="268"/>
      <c r="M130" s="268"/>
      <c r="N130" s="268"/>
      <c r="O130" s="268"/>
      <c r="P130" s="268"/>
      <c r="Q130" s="268"/>
      <c r="R130" s="268"/>
      <c r="S130" s="268"/>
      <c r="T130" s="268"/>
      <c r="U130" s="268"/>
      <c r="V130" s="346"/>
      <c r="W130" s="346"/>
      <c r="X130" s="346"/>
      <c r="Y130" s="346"/>
      <c r="Z130" s="268"/>
      <c r="AA130" s="268"/>
      <c r="AC130" s="346"/>
      <c r="AD130" s="346"/>
      <c r="AE130" s="346"/>
      <c r="AF130" s="346"/>
      <c r="AG130" s="346"/>
      <c r="AH130" s="346"/>
      <c r="AI130" s="346"/>
      <c r="AJ130" s="346"/>
    </row>
    <row r="131" spans="2:36" x14ac:dyDescent="0.35">
      <c r="B131" s="35" t="s">
        <v>70</v>
      </c>
      <c r="C131" s="104" t="s">
        <v>11</v>
      </c>
      <c r="D131" s="104" t="s">
        <v>11</v>
      </c>
      <c r="E131" s="104" t="s">
        <v>11</v>
      </c>
      <c r="F131" s="104" t="s">
        <v>11</v>
      </c>
      <c r="G131" s="104" t="s">
        <v>11</v>
      </c>
      <c r="H131" s="104" t="s">
        <v>11</v>
      </c>
      <c r="I131" s="104" t="s">
        <v>11</v>
      </c>
      <c r="J131" s="282" t="s">
        <v>11</v>
      </c>
      <c r="K131" s="282" t="s">
        <v>11</v>
      </c>
      <c r="L131" s="282" t="s">
        <v>11</v>
      </c>
      <c r="M131" s="282" t="s">
        <v>11</v>
      </c>
      <c r="N131" s="282" t="s">
        <v>11</v>
      </c>
      <c r="O131" s="282" t="s">
        <v>11</v>
      </c>
      <c r="P131" s="282" t="s">
        <v>11</v>
      </c>
      <c r="Q131" s="282" t="s">
        <v>11</v>
      </c>
      <c r="R131" s="345" t="s">
        <v>11</v>
      </c>
      <c r="S131" s="345" t="s">
        <v>11</v>
      </c>
      <c r="T131" s="346">
        <v>19.076000000000001</v>
      </c>
      <c r="U131" s="346">
        <v>22.513999999999999</v>
      </c>
      <c r="V131" s="346">
        <v>27.030999999999999</v>
      </c>
      <c r="W131" s="346">
        <v>34.082000000000001</v>
      </c>
      <c r="X131" s="346">
        <v>39.841999999999999</v>
      </c>
      <c r="Y131" s="346">
        <v>58.472999999999999</v>
      </c>
      <c r="Z131" s="346">
        <f>AF131</f>
        <v>68.031000000000006</v>
      </c>
      <c r="AA131" s="346"/>
      <c r="AC131" s="346">
        <v>62.887</v>
      </c>
      <c r="AD131" s="346">
        <v>65.644000000000005</v>
      </c>
      <c r="AE131" s="346">
        <v>67.266999999999996</v>
      </c>
      <c r="AF131" s="346">
        <v>68.031000000000006</v>
      </c>
      <c r="AG131" s="346">
        <v>68.031000000000006</v>
      </c>
      <c r="AH131" s="346">
        <v>68.426000000000002</v>
      </c>
      <c r="AI131" s="346"/>
      <c r="AJ131" s="346"/>
    </row>
    <row r="132" spans="2:36" x14ac:dyDescent="0.35">
      <c r="B132" s="4" t="s">
        <v>75</v>
      </c>
      <c r="C132" s="104" t="s">
        <v>11</v>
      </c>
      <c r="D132" s="104" t="s">
        <v>11</v>
      </c>
      <c r="E132" s="104" t="s">
        <v>11</v>
      </c>
      <c r="F132" s="104" t="s">
        <v>11</v>
      </c>
      <c r="G132" s="104" t="s">
        <v>11</v>
      </c>
      <c r="H132" s="104" t="s">
        <v>11</v>
      </c>
      <c r="I132" s="104" t="s">
        <v>11</v>
      </c>
      <c r="J132" s="282" t="s">
        <v>11</v>
      </c>
      <c r="K132" s="282" t="s">
        <v>11</v>
      </c>
      <c r="L132" s="282" t="s">
        <v>11</v>
      </c>
      <c r="M132" s="282" t="s">
        <v>11</v>
      </c>
      <c r="N132" s="282" t="s">
        <v>11</v>
      </c>
      <c r="O132" s="282" t="s">
        <v>11</v>
      </c>
      <c r="P132" s="282" t="s">
        <v>11</v>
      </c>
      <c r="Q132" s="282" t="s">
        <v>11</v>
      </c>
      <c r="R132" s="345" t="s">
        <v>11</v>
      </c>
      <c r="S132" s="345" t="s">
        <v>11</v>
      </c>
      <c r="T132" s="346">
        <v>6.8810000000000002</v>
      </c>
      <c r="U132" s="346">
        <v>6.8810000000000002</v>
      </c>
      <c r="V132" s="346">
        <v>18.571999999999999</v>
      </c>
      <c r="W132" s="346">
        <v>18.701000000000001</v>
      </c>
      <c r="X132" s="346">
        <v>18.725999999999999</v>
      </c>
      <c r="Y132" s="346">
        <v>18.93</v>
      </c>
      <c r="Z132" s="346">
        <f>AF132</f>
        <v>18.652999999999999</v>
      </c>
      <c r="AA132" s="346"/>
      <c r="AC132" s="346">
        <v>18.771000000000001</v>
      </c>
      <c r="AD132" s="346">
        <v>18.713000000000001</v>
      </c>
      <c r="AE132" s="346">
        <v>18.635000000000002</v>
      </c>
      <c r="AF132" s="346">
        <v>18.652999999999999</v>
      </c>
      <c r="AG132" s="346">
        <v>18.652999999999999</v>
      </c>
      <c r="AH132" s="346">
        <v>19.041</v>
      </c>
      <c r="AI132" s="346"/>
      <c r="AJ132" s="346"/>
    </row>
    <row r="133" spans="2:36" x14ac:dyDescent="0.35">
      <c r="B133" s="4"/>
      <c r="C133" s="80"/>
      <c r="D133" s="80"/>
      <c r="E133" s="80"/>
      <c r="F133" s="80"/>
      <c r="G133" s="80"/>
      <c r="H133" s="80"/>
      <c r="I133" s="80"/>
      <c r="J133" s="346"/>
      <c r="K133" s="346"/>
      <c r="L133" s="346"/>
      <c r="M133" s="346"/>
      <c r="N133" s="346"/>
      <c r="O133" s="346"/>
      <c r="P133" s="346"/>
      <c r="Q133" s="346"/>
      <c r="R133" s="346"/>
      <c r="S133" s="346"/>
      <c r="T133" s="346"/>
      <c r="U133" s="346"/>
      <c r="V133" s="346"/>
      <c r="W133" s="346"/>
      <c r="X133" s="346"/>
      <c r="Y133" s="346"/>
      <c r="Z133" s="346"/>
      <c r="AA133" s="346"/>
      <c r="AC133" s="346"/>
      <c r="AD133" s="346"/>
      <c r="AE133" s="346"/>
      <c r="AF133" s="346"/>
      <c r="AG133" s="346"/>
      <c r="AH133" s="346"/>
      <c r="AI133" s="346"/>
      <c r="AJ133" s="346"/>
    </row>
    <row r="134" spans="2:36" x14ac:dyDescent="0.35">
      <c r="B134" s="34" t="s">
        <v>121</v>
      </c>
      <c r="C134" s="80"/>
      <c r="D134" s="80"/>
      <c r="E134" s="80"/>
      <c r="F134" s="80"/>
      <c r="G134" s="80"/>
      <c r="H134" s="80"/>
      <c r="I134" s="80"/>
      <c r="J134" s="346"/>
      <c r="K134" s="346"/>
      <c r="L134" s="346"/>
      <c r="M134" s="346"/>
      <c r="N134" s="346"/>
      <c r="O134" s="346"/>
      <c r="P134" s="346"/>
      <c r="Q134" s="346"/>
      <c r="R134" s="346"/>
      <c r="S134" s="346"/>
      <c r="T134" s="346"/>
      <c r="U134" s="346"/>
      <c r="V134" s="346"/>
      <c r="W134" s="346"/>
      <c r="X134" s="346"/>
      <c r="Y134" s="346"/>
      <c r="Z134" s="346"/>
      <c r="AA134" s="346"/>
      <c r="AC134" s="346"/>
      <c r="AD134" s="346"/>
      <c r="AE134" s="346"/>
      <c r="AF134" s="346"/>
      <c r="AG134" s="346"/>
      <c r="AH134" s="346"/>
      <c r="AI134" s="346"/>
      <c r="AJ134" s="346"/>
    </row>
    <row r="135" spans="2:36" x14ac:dyDescent="0.35">
      <c r="B135" s="51" t="s">
        <v>70</v>
      </c>
      <c r="C135" s="104" t="s">
        <v>11</v>
      </c>
      <c r="D135" s="104" t="s">
        <v>11</v>
      </c>
      <c r="E135" s="104" t="s">
        <v>11</v>
      </c>
      <c r="F135" s="104" t="s">
        <v>11</v>
      </c>
      <c r="G135" s="104" t="s">
        <v>11</v>
      </c>
      <c r="H135" s="104" t="s">
        <v>11</v>
      </c>
      <c r="I135" s="104" t="s">
        <v>11</v>
      </c>
      <c r="J135" s="282" t="s">
        <v>11</v>
      </c>
      <c r="K135" s="282" t="s">
        <v>11</v>
      </c>
      <c r="L135" s="282" t="s">
        <v>11</v>
      </c>
      <c r="M135" s="282" t="s">
        <v>11</v>
      </c>
      <c r="N135" s="282" t="s">
        <v>11</v>
      </c>
      <c r="O135" s="282" t="s">
        <v>11</v>
      </c>
      <c r="P135" s="282" t="s">
        <v>11</v>
      </c>
      <c r="Q135" s="282" t="s">
        <v>11</v>
      </c>
      <c r="R135" s="345" t="s">
        <v>11</v>
      </c>
      <c r="S135" s="345" t="s">
        <v>11</v>
      </c>
      <c r="T135" s="346">
        <v>1922.991</v>
      </c>
      <c r="U135" s="346">
        <v>2578.1669999999999</v>
      </c>
      <c r="V135" s="346">
        <v>3208.2089999999998</v>
      </c>
      <c r="W135" s="346">
        <v>3983.1039999999998</v>
      </c>
      <c r="X135" s="346">
        <v>4593.9399999999996</v>
      </c>
      <c r="Y135" s="346">
        <v>5620.1880000000001</v>
      </c>
      <c r="Z135" s="346">
        <f>AF135</f>
        <v>6579.0839999999998</v>
      </c>
      <c r="AA135" s="346"/>
      <c r="AC135" s="346">
        <v>5883.7049999999999</v>
      </c>
      <c r="AD135" s="346">
        <v>6162.9830000000002</v>
      </c>
      <c r="AE135" s="346">
        <v>6406.19</v>
      </c>
      <c r="AF135" s="346">
        <v>6579.0839999999998</v>
      </c>
      <c r="AG135" s="346">
        <v>6608.4679999999998</v>
      </c>
      <c r="AH135" s="346">
        <v>6636.1409999999996</v>
      </c>
      <c r="AI135" s="346"/>
      <c r="AJ135" s="346"/>
    </row>
    <row r="136" spans="2:36" x14ac:dyDescent="0.35">
      <c r="B136" s="21" t="s">
        <v>136</v>
      </c>
      <c r="C136" s="104" t="s">
        <v>11</v>
      </c>
      <c r="D136" s="104" t="s">
        <v>11</v>
      </c>
      <c r="E136" s="104" t="s">
        <v>11</v>
      </c>
      <c r="F136" s="104" t="s">
        <v>11</v>
      </c>
      <c r="G136" s="104" t="s">
        <v>11</v>
      </c>
      <c r="H136" s="104" t="s">
        <v>11</v>
      </c>
      <c r="I136" s="104" t="s">
        <v>11</v>
      </c>
      <c r="J136" s="282" t="s">
        <v>11</v>
      </c>
      <c r="K136" s="282" t="s">
        <v>11</v>
      </c>
      <c r="L136" s="282" t="s">
        <v>11</v>
      </c>
      <c r="M136" s="282" t="s">
        <v>11</v>
      </c>
      <c r="N136" s="282" t="s">
        <v>11</v>
      </c>
      <c r="O136" s="282" t="s">
        <v>11</v>
      </c>
      <c r="P136" s="282" t="s">
        <v>11</v>
      </c>
      <c r="Q136" s="282" t="s">
        <v>11</v>
      </c>
      <c r="R136" s="429" t="s">
        <v>11</v>
      </c>
      <c r="S136" s="429" t="s">
        <v>11</v>
      </c>
      <c r="T136" s="429" t="s">
        <v>11</v>
      </c>
      <c r="U136" s="354">
        <v>0.41070893200610825</v>
      </c>
      <c r="V136" s="354">
        <v>0.50903986706166515</v>
      </c>
      <c r="W136" s="354">
        <v>0.62527662234482184</v>
      </c>
      <c r="X136" s="354">
        <v>0.71503025999642933</v>
      </c>
      <c r="Y136" s="354">
        <v>0.86672190677376038</v>
      </c>
      <c r="Z136" s="366">
        <f>AF136</f>
        <v>1.0058654093127362</v>
      </c>
      <c r="AA136" s="366"/>
      <c r="AC136" s="354">
        <v>0.9064527450071731</v>
      </c>
      <c r="AD136" s="354">
        <v>0.94679963787079946</v>
      </c>
      <c r="AE136" s="319">
        <v>0.98164308326081551</v>
      </c>
      <c r="AF136" s="319">
        <v>1.0058654093127362</v>
      </c>
      <c r="AG136" s="319">
        <v>1.0083851172408826</v>
      </c>
      <c r="AH136" s="319">
        <v>1.0097242473674464</v>
      </c>
      <c r="AI136" s="319"/>
      <c r="AJ136" s="319"/>
    </row>
    <row r="137" spans="2:36" x14ac:dyDescent="0.35">
      <c r="B137" s="35" t="s">
        <v>75</v>
      </c>
      <c r="C137" s="104" t="s">
        <v>11</v>
      </c>
      <c r="D137" s="104" t="s">
        <v>11</v>
      </c>
      <c r="E137" s="104" t="s">
        <v>11</v>
      </c>
      <c r="F137" s="104" t="s">
        <v>11</v>
      </c>
      <c r="G137" s="104" t="s">
        <v>11</v>
      </c>
      <c r="H137" s="104" t="s">
        <v>11</v>
      </c>
      <c r="I137" s="104" t="s">
        <v>11</v>
      </c>
      <c r="J137" s="282" t="s">
        <v>11</v>
      </c>
      <c r="K137" s="282" t="s">
        <v>11</v>
      </c>
      <c r="L137" s="282" t="s">
        <v>11</v>
      </c>
      <c r="M137" s="282" t="s">
        <v>11</v>
      </c>
      <c r="N137" s="282" t="s">
        <v>11</v>
      </c>
      <c r="O137" s="282" t="s">
        <v>11</v>
      </c>
      <c r="P137" s="282" t="s">
        <v>11</v>
      </c>
      <c r="Q137" s="282" t="s">
        <v>11</v>
      </c>
      <c r="R137" s="345" t="s">
        <v>11</v>
      </c>
      <c r="S137" s="345" t="s">
        <v>11</v>
      </c>
      <c r="T137" s="346">
        <v>644.31700000000001</v>
      </c>
      <c r="U137" s="346">
        <v>666.08399999999995</v>
      </c>
      <c r="V137" s="346">
        <v>1368.8430000000001</v>
      </c>
      <c r="W137" s="346">
        <v>1372.72</v>
      </c>
      <c r="X137" s="346">
        <v>1373.145</v>
      </c>
      <c r="Y137" s="346">
        <v>1379.7860000000001</v>
      </c>
      <c r="Z137" s="346">
        <f>AF137</f>
        <v>1389.9659999999999</v>
      </c>
      <c r="AA137" s="346"/>
      <c r="AC137" s="346">
        <v>1374.991</v>
      </c>
      <c r="AD137" s="346">
        <v>1386.0540000000001</v>
      </c>
      <c r="AE137" s="346">
        <v>1387.9059999999999</v>
      </c>
      <c r="AF137" s="346">
        <v>1389.9659999999999</v>
      </c>
      <c r="AG137" s="346">
        <v>1393.367</v>
      </c>
      <c r="AH137" s="346">
        <v>1394.1489999999999</v>
      </c>
      <c r="AI137" s="346"/>
      <c r="AJ137" s="346"/>
    </row>
    <row r="138" spans="2:36" x14ac:dyDescent="0.35">
      <c r="B138" s="35"/>
      <c r="C138" s="119"/>
      <c r="D138" s="119"/>
      <c r="E138" s="119"/>
      <c r="F138" s="119"/>
      <c r="G138" s="119"/>
      <c r="H138" s="119"/>
      <c r="I138" s="119"/>
      <c r="J138" s="367"/>
      <c r="K138" s="367"/>
      <c r="L138" s="367"/>
      <c r="M138" s="367"/>
      <c r="N138" s="367"/>
      <c r="O138" s="367"/>
      <c r="P138" s="367"/>
      <c r="Q138" s="367"/>
      <c r="R138" s="367"/>
      <c r="S138" s="367"/>
      <c r="T138" s="367"/>
      <c r="U138" s="367"/>
      <c r="V138" s="298"/>
      <c r="AC138" s="259"/>
      <c r="AD138" s="259"/>
      <c r="AE138" s="298"/>
    </row>
    <row r="139" spans="2:36" x14ac:dyDescent="0.35">
      <c r="B139" s="177" t="s">
        <v>122</v>
      </c>
      <c r="C139" s="61">
        <v>2001</v>
      </c>
      <c r="D139" s="61">
        <v>2002</v>
      </c>
      <c r="E139" s="61">
        <v>2003</v>
      </c>
      <c r="F139" s="61">
        <v>2004</v>
      </c>
      <c r="G139" s="61">
        <v>2005</v>
      </c>
      <c r="H139" s="61">
        <v>2006</v>
      </c>
      <c r="I139" s="61">
        <v>2007</v>
      </c>
      <c r="J139" s="235">
        <v>2008</v>
      </c>
      <c r="K139" s="235">
        <v>2009</v>
      </c>
      <c r="L139" s="235">
        <v>2010</v>
      </c>
      <c r="M139" s="235">
        <v>2011</v>
      </c>
      <c r="N139" s="235">
        <v>2012</v>
      </c>
      <c r="O139" s="235">
        <v>2013</v>
      </c>
      <c r="P139" s="235">
        <v>2014</v>
      </c>
      <c r="Q139" s="235">
        <v>2015</v>
      </c>
      <c r="R139" s="235">
        <v>2016</v>
      </c>
      <c r="S139" s="235">
        <v>2017</v>
      </c>
      <c r="T139" s="235">
        <v>2018</v>
      </c>
      <c r="U139" s="235">
        <v>2019</v>
      </c>
      <c r="V139" s="235">
        <v>2020</v>
      </c>
      <c r="W139" s="235">
        <v>2021</v>
      </c>
      <c r="X139" s="235">
        <v>2022</v>
      </c>
      <c r="Y139" s="236">
        <v>2023</v>
      </c>
      <c r="Z139" s="237">
        <v>2024</v>
      </c>
      <c r="AA139" s="237"/>
      <c r="AC139" s="238" t="s">
        <v>3</v>
      </c>
      <c r="AD139" s="238" t="s">
        <v>4</v>
      </c>
      <c r="AE139" s="238" t="s">
        <v>5</v>
      </c>
      <c r="AF139" s="238">
        <v>2024</v>
      </c>
      <c r="AG139" s="239" t="s">
        <v>282</v>
      </c>
      <c r="AH139" s="239" t="s">
        <v>283</v>
      </c>
      <c r="AI139" s="239" t="s">
        <v>284</v>
      </c>
      <c r="AJ139" s="239">
        <v>2025</v>
      </c>
    </row>
    <row r="140" spans="2:36" x14ac:dyDescent="0.35">
      <c r="B140" s="34" t="s">
        <v>70</v>
      </c>
      <c r="C140" s="104">
        <v>0</v>
      </c>
      <c r="D140" s="104">
        <v>0</v>
      </c>
      <c r="E140" s="104">
        <v>0</v>
      </c>
      <c r="F140" s="104">
        <v>0</v>
      </c>
      <c r="G140" s="104">
        <v>0</v>
      </c>
      <c r="H140" s="104">
        <v>0</v>
      </c>
      <c r="I140" s="104">
        <v>0</v>
      </c>
      <c r="J140" s="282">
        <v>0</v>
      </c>
      <c r="K140" s="282">
        <v>0</v>
      </c>
      <c r="L140" s="268">
        <v>6149.0460000000003</v>
      </c>
      <c r="M140" s="268">
        <v>6137.6760000000004</v>
      </c>
      <c r="N140" s="268">
        <v>6095.2060000000001</v>
      </c>
      <c r="O140" s="268">
        <v>6075.9480000000003</v>
      </c>
      <c r="P140" s="268">
        <v>6082.768</v>
      </c>
      <c r="Q140" s="268">
        <v>6107</v>
      </c>
      <c r="R140" s="268">
        <f>R141+R142+R143</f>
        <v>6143</v>
      </c>
      <c r="S140" s="268">
        <v>6187</v>
      </c>
      <c r="T140" s="268">
        <v>6225.643</v>
      </c>
      <c r="U140" s="268">
        <v>6277.3580000000002</v>
      </c>
      <c r="V140" s="269">
        <v>6302.4709999999995</v>
      </c>
      <c r="W140" s="269">
        <v>6370.1469999999999</v>
      </c>
      <c r="X140" s="269">
        <v>6424.8190000000004</v>
      </c>
      <c r="Y140" s="269">
        <v>6484.4189999999999</v>
      </c>
      <c r="Z140" s="268">
        <f>AF140</f>
        <v>6540.72</v>
      </c>
      <c r="AA140" s="268"/>
      <c r="AC140" s="269">
        <v>6490.9120000000003</v>
      </c>
      <c r="AD140" s="269">
        <v>6509.2790000000005</v>
      </c>
      <c r="AE140" s="269">
        <v>6525.9870000000001</v>
      </c>
      <c r="AF140" s="269">
        <v>6540.72</v>
      </c>
      <c r="AG140" s="269">
        <v>6553.5159999999996</v>
      </c>
      <c r="AH140" s="269">
        <v>6572.2309999999998</v>
      </c>
      <c r="AI140" s="269"/>
      <c r="AJ140" s="269"/>
    </row>
    <row r="141" spans="2:36" x14ac:dyDescent="0.35">
      <c r="B141" s="41" t="s">
        <v>137</v>
      </c>
      <c r="C141" s="103">
        <v>0</v>
      </c>
      <c r="D141" s="103">
        <v>0</v>
      </c>
      <c r="E141" s="103">
        <v>0</v>
      </c>
      <c r="F141" s="103">
        <v>0</v>
      </c>
      <c r="G141" s="103">
        <v>0</v>
      </c>
      <c r="H141" s="103">
        <v>0</v>
      </c>
      <c r="I141" s="103">
        <v>0</v>
      </c>
      <c r="J141" s="276">
        <v>0</v>
      </c>
      <c r="K141" s="276">
        <v>0</v>
      </c>
      <c r="L141" s="259">
        <v>23.617999999999999</v>
      </c>
      <c r="M141" s="259">
        <v>23.837</v>
      </c>
      <c r="N141" s="259">
        <v>23.88</v>
      </c>
      <c r="O141" s="259">
        <v>23.884</v>
      </c>
      <c r="P141" s="259">
        <v>24.062000000000001</v>
      </c>
      <c r="Q141" s="259">
        <v>24</v>
      </c>
      <c r="R141" s="259">
        <v>25</v>
      </c>
      <c r="S141" s="259">
        <v>25</v>
      </c>
      <c r="T141" s="259">
        <v>25.100999999999999</v>
      </c>
      <c r="U141" s="259">
        <v>25.411999999999999</v>
      </c>
      <c r="V141" s="346">
        <v>25.489000000000001</v>
      </c>
      <c r="W141" s="346">
        <v>25.945</v>
      </c>
      <c r="X141" s="346">
        <v>26.306000000000001</v>
      </c>
      <c r="Y141" s="346">
        <v>26.541999999999998</v>
      </c>
      <c r="Z141" s="259">
        <f>AF141</f>
        <v>26.972000000000001</v>
      </c>
      <c r="AA141" s="259"/>
      <c r="AC141" s="346">
        <v>26.614999999999998</v>
      </c>
      <c r="AD141" s="346">
        <v>26.727</v>
      </c>
      <c r="AE141" s="346">
        <v>26.851000000000003</v>
      </c>
      <c r="AF141" s="346">
        <v>26.972000000000001</v>
      </c>
      <c r="AG141" s="346">
        <v>27.215999999999998</v>
      </c>
      <c r="AH141" s="346">
        <v>27.323</v>
      </c>
      <c r="AI141" s="346"/>
      <c r="AJ141" s="346"/>
    </row>
    <row r="142" spans="2:36" x14ac:dyDescent="0.35">
      <c r="B142" s="41" t="s">
        <v>138</v>
      </c>
      <c r="C142" s="103">
        <v>0</v>
      </c>
      <c r="D142" s="103">
        <v>0</v>
      </c>
      <c r="E142" s="103">
        <v>0</v>
      </c>
      <c r="F142" s="103">
        <v>0</v>
      </c>
      <c r="G142" s="103">
        <v>0</v>
      </c>
      <c r="H142" s="103">
        <v>0</v>
      </c>
      <c r="I142" s="103">
        <v>0</v>
      </c>
      <c r="J142" s="276">
        <v>0</v>
      </c>
      <c r="K142" s="276">
        <v>0</v>
      </c>
      <c r="L142" s="259">
        <v>33.71</v>
      </c>
      <c r="M142" s="259">
        <v>33.834000000000003</v>
      </c>
      <c r="N142" s="259">
        <v>33.484999999999999</v>
      </c>
      <c r="O142" s="259">
        <v>33.536999999999999</v>
      </c>
      <c r="P142" s="259">
        <v>33.896999999999998</v>
      </c>
      <c r="Q142" s="259">
        <v>34</v>
      </c>
      <c r="R142" s="259">
        <v>35</v>
      </c>
      <c r="S142" s="259">
        <v>36</v>
      </c>
      <c r="T142" s="259">
        <v>36.453000000000003</v>
      </c>
      <c r="U142" s="259">
        <v>37.143999999999998</v>
      </c>
      <c r="V142" s="346">
        <v>37.514000000000003</v>
      </c>
      <c r="W142" s="346">
        <v>38.401000000000003</v>
      </c>
      <c r="X142" s="346">
        <v>39.033999999999999</v>
      </c>
      <c r="Y142" s="346">
        <v>39.987000000000002</v>
      </c>
      <c r="Z142" s="259">
        <f>AF142</f>
        <v>41.054000000000002</v>
      </c>
      <c r="AA142" s="259"/>
      <c r="AC142" s="346">
        <v>40.159999999999997</v>
      </c>
      <c r="AD142" s="346">
        <v>40.582999999999998</v>
      </c>
      <c r="AE142" s="346">
        <v>40.762</v>
      </c>
      <c r="AF142" s="346">
        <v>41.054000000000002</v>
      </c>
      <c r="AG142" s="346">
        <v>41.222999999999999</v>
      </c>
      <c r="AH142" s="346">
        <v>41.658999999999999</v>
      </c>
      <c r="AI142" s="346"/>
      <c r="AJ142" s="346"/>
    </row>
    <row r="143" spans="2:36" x14ac:dyDescent="0.35">
      <c r="B143" s="41" t="s">
        <v>135</v>
      </c>
      <c r="C143" s="103">
        <v>0</v>
      </c>
      <c r="D143" s="103">
        <v>0</v>
      </c>
      <c r="E143" s="103">
        <v>0</v>
      </c>
      <c r="F143" s="103">
        <v>0</v>
      </c>
      <c r="G143" s="103">
        <v>0</v>
      </c>
      <c r="H143" s="103">
        <v>0</v>
      </c>
      <c r="I143" s="103">
        <v>0</v>
      </c>
      <c r="J143" s="276">
        <v>0</v>
      </c>
      <c r="K143" s="276">
        <v>0</v>
      </c>
      <c r="L143" s="259">
        <v>6091.7179999999998</v>
      </c>
      <c r="M143" s="259">
        <v>6080.0050000000001</v>
      </c>
      <c r="N143" s="259">
        <v>6037.8410000000003</v>
      </c>
      <c r="O143" s="259">
        <v>6018.527</v>
      </c>
      <c r="P143" s="259">
        <v>6024.8090000000002</v>
      </c>
      <c r="Q143" s="259">
        <v>6048</v>
      </c>
      <c r="R143" s="259">
        <v>6083</v>
      </c>
      <c r="S143" s="259">
        <v>6126</v>
      </c>
      <c r="T143" s="259">
        <v>6164.0889999999999</v>
      </c>
      <c r="U143" s="259">
        <v>6214.8019999999997</v>
      </c>
      <c r="V143" s="346">
        <v>6239.4679999999998</v>
      </c>
      <c r="W143" s="346">
        <v>6305.8010000000004</v>
      </c>
      <c r="X143" s="346">
        <v>6359.4790000000003</v>
      </c>
      <c r="Y143" s="346">
        <v>6417.89</v>
      </c>
      <c r="Z143" s="259">
        <f>AF143</f>
        <v>6472.6940000000004</v>
      </c>
      <c r="AA143" s="259"/>
      <c r="AC143" s="346">
        <v>6424.1369999999997</v>
      </c>
      <c r="AD143" s="346">
        <v>6441.9690000000001</v>
      </c>
      <c r="AE143" s="346">
        <v>6458.3739999999998</v>
      </c>
      <c r="AF143" s="346">
        <v>6472.6940000000004</v>
      </c>
      <c r="AG143" s="346">
        <v>6485.0770000000002</v>
      </c>
      <c r="AH143" s="346">
        <v>6503.2489999999998</v>
      </c>
      <c r="AI143" s="346"/>
      <c r="AJ143" s="346"/>
    </row>
    <row r="144" spans="2:36" x14ac:dyDescent="0.35">
      <c r="B144" s="41"/>
      <c r="C144" s="25"/>
      <c r="D144" s="25"/>
      <c r="E144" s="25"/>
      <c r="F144" s="25"/>
      <c r="G144" s="25"/>
      <c r="H144" s="25"/>
      <c r="I144" s="25"/>
      <c r="J144" s="259"/>
      <c r="K144" s="259"/>
      <c r="L144" s="259"/>
      <c r="M144" s="259"/>
      <c r="N144" s="259"/>
      <c r="O144" s="259"/>
      <c r="P144" s="259"/>
      <c r="Q144" s="259"/>
      <c r="R144" s="259"/>
      <c r="S144" s="259"/>
      <c r="T144" s="259"/>
      <c r="U144" s="259"/>
      <c r="V144" s="346"/>
      <c r="W144" s="346"/>
      <c r="X144" s="346"/>
      <c r="Y144" s="346"/>
      <c r="Z144" s="259"/>
      <c r="AA144" s="259"/>
      <c r="AC144" s="346"/>
      <c r="AD144" s="346"/>
      <c r="AE144" s="346"/>
      <c r="AF144" s="346"/>
      <c r="AG144" s="346"/>
      <c r="AH144" s="346"/>
      <c r="AI144" s="346"/>
      <c r="AJ144" s="346"/>
    </row>
    <row r="145" spans="2:36" x14ac:dyDescent="0.35">
      <c r="B145" s="34" t="s">
        <v>75</v>
      </c>
      <c r="C145" s="26">
        <v>0</v>
      </c>
      <c r="D145" s="26">
        <v>0</v>
      </c>
      <c r="E145" s="26">
        <v>0</v>
      </c>
      <c r="F145" s="26">
        <v>0</v>
      </c>
      <c r="G145" s="26">
        <v>0</v>
      </c>
      <c r="H145" s="26">
        <v>0</v>
      </c>
      <c r="I145" s="26">
        <v>0</v>
      </c>
      <c r="J145" s="268">
        <v>0</v>
      </c>
      <c r="K145" s="268">
        <v>0</v>
      </c>
      <c r="L145" s="268">
        <v>651.00099999999998</v>
      </c>
      <c r="M145" s="268">
        <v>656.11900000000003</v>
      </c>
      <c r="N145" s="268">
        <v>658.5809999999999</v>
      </c>
      <c r="O145" s="268">
        <v>658.83399999999995</v>
      </c>
      <c r="P145" s="268">
        <v>659.31899999999996</v>
      </c>
      <c r="Q145" s="268">
        <v>660</v>
      </c>
      <c r="R145" s="268">
        <v>663</v>
      </c>
      <c r="S145" s="268">
        <v>664</v>
      </c>
      <c r="T145" s="268">
        <v>666.40299999999991</v>
      </c>
      <c r="U145" s="268">
        <v>668.49400000000003</v>
      </c>
      <c r="V145" s="269">
        <v>1370.902</v>
      </c>
      <c r="W145" s="269">
        <v>1376.4780000000001</v>
      </c>
      <c r="X145" s="269">
        <v>1383.123</v>
      </c>
      <c r="Y145" s="269">
        <v>1390.5250000000001</v>
      </c>
      <c r="Z145" s="268">
        <f>AF145</f>
        <v>1398.663</v>
      </c>
      <c r="AA145" s="268"/>
      <c r="AC145" s="269">
        <v>1391.933</v>
      </c>
      <c r="AD145" s="269">
        <v>1394.19</v>
      </c>
      <c r="AE145" s="269">
        <v>1396.2629999999999</v>
      </c>
      <c r="AF145" s="269">
        <v>1398.663</v>
      </c>
      <c r="AG145" s="269">
        <v>1399.91</v>
      </c>
      <c r="AH145" s="269">
        <v>1401.6990000000001</v>
      </c>
      <c r="AI145" s="269"/>
      <c r="AJ145" s="269"/>
    </row>
    <row r="146" spans="2:36" x14ac:dyDescent="0.35">
      <c r="B146" s="41" t="s">
        <v>134</v>
      </c>
      <c r="C146" s="25">
        <v>0</v>
      </c>
      <c r="D146" s="25">
        <v>0</v>
      </c>
      <c r="E146" s="25">
        <v>0</v>
      </c>
      <c r="F146" s="25">
        <v>0</v>
      </c>
      <c r="G146" s="25">
        <v>0</v>
      </c>
      <c r="H146" s="25">
        <v>0</v>
      </c>
      <c r="I146" s="25">
        <v>0</v>
      </c>
      <c r="J146" s="259">
        <v>0</v>
      </c>
      <c r="K146" s="259">
        <v>0</v>
      </c>
      <c r="L146" s="259">
        <v>1.1060000000000001</v>
      </c>
      <c r="M146" s="259">
        <v>1.115</v>
      </c>
      <c r="N146" s="259">
        <v>1.1220000000000001</v>
      </c>
      <c r="O146" s="259">
        <v>1.127</v>
      </c>
      <c r="P146" s="259">
        <v>1.139</v>
      </c>
      <c r="Q146" s="259">
        <v>1</v>
      </c>
      <c r="R146" s="259">
        <v>1</v>
      </c>
      <c r="S146" s="259">
        <v>1</v>
      </c>
      <c r="T146" s="259">
        <v>1.151</v>
      </c>
      <c r="U146" s="259">
        <v>1.155</v>
      </c>
      <c r="V146" s="346">
        <v>2.5270000000000001</v>
      </c>
      <c r="W146" s="346">
        <v>2.58</v>
      </c>
      <c r="X146" s="346">
        <v>2.605</v>
      </c>
      <c r="Y146" s="346">
        <v>2.601</v>
      </c>
      <c r="Z146" s="259">
        <f>AF146</f>
        <v>2.6420000000000003</v>
      </c>
      <c r="AA146" s="259"/>
      <c r="AC146" s="346">
        <v>2.6110000000000002</v>
      </c>
      <c r="AD146" s="346">
        <v>2.6180000000000003</v>
      </c>
      <c r="AE146" s="346">
        <v>2.6300000000000003</v>
      </c>
      <c r="AF146" s="346">
        <v>2.6420000000000003</v>
      </c>
      <c r="AG146" s="346">
        <v>2.649</v>
      </c>
      <c r="AH146" s="346">
        <v>2.6510000000000002</v>
      </c>
      <c r="AI146" s="346"/>
      <c r="AJ146" s="346"/>
    </row>
    <row r="147" spans="2:36" x14ac:dyDescent="0.35">
      <c r="B147" s="41" t="s">
        <v>135</v>
      </c>
      <c r="C147" s="25">
        <v>0</v>
      </c>
      <c r="D147" s="25">
        <v>0</v>
      </c>
      <c r="E147" s="25">
        <v>0</v>
      </c>
      <c r="F147" s="25">
        <v>0</v>
      </c>
      <c r="G147" s="25">
        <v>0</v>
      </c>
      <c r="H147" s="25">
        <v>0</v>
      </c>
      <c r="I147" s="25">
        <v>0</v>
      </c>
      <c r="J147" s="259">
        <v>0</v>
      </c>
      <c r="K147" s="259">
        <v>0</v>
      </c>
      <c r="L147" s="259">
        <v>649.89499999999998</v>
      </c>
      <c r="M147" s="259">
        <v>655.00400000000002</v>
      </c>
      <c r="N147" s="259">
        <v>657.45899999999995</v>
      </c>
      <c r="O147" s="259">
        <v>657.70699999999999</v>
      </c>
      <c r="P147" s="259">
        <v>658.18</v>
      </c>
      <c r="Q147" s="259">
        <v>659</v>
      </c>
      <c r="R147" s="259">
        <v>662</v>
      </c>
      <c r="S147" s="259">
        <v>663</v>
      </c>
      <c r="T147" s="259">
        <v>665.25199999999995</v>
      </c>
      <c r="U147" s="259">
        <v>667.33900000000006</v>
      </c>
      <c r="V147" s="346">
        <v>1368.375</v>
      </c>
      <c r="W147" s="346">
        <v>1373.8979999999999</v>
      </c>
      <c r="X147" s="346">
        <v>1380.518</v>
      </c>
      <c r="Y147" s="346">
        <v>1387.905</v>
      </c>
      <c r="Z147" s="259">
        <f>AF147</f>
        <v>1396.002</v>
      </c>
      <c r="AA147" s="259"/>
      <c r="AC147" s="346">
        <v>1389.3030000000001</v>
      </c>
      <c r="AD147" s="346">
        <v>1391.5530000000001</v>
      </c>
      <c r="AE147" s="346">
        <v>1393.614</v>
      </c>
      <c r="AF147" s="346">
        <v>1396.002</v>
      </c>
      <c r="AG147" s="346">
        <v>1397.242</v>
      </c>
      <c r="AH147" s="346">
        <v>1399.029</v>
      </c>
      <c r="AI147" s="346"/>
      <c r="AJ147" s="346"/>
    </row>
    <row r="148" spans="2:36" x14ac:dyDescent="0.35">
      <c r="B148" s="41"/>
      <c r="C148" s="25"/>
      <c r="D148" s="25"/>
      <c r="E148" s="25"/>
      <c r="F148" s="25"/>
      <c r="G148" s="25"/>
      <c r="H148" s="25"/>
      <c r="I148" s="25"/>
      <c r="J148" s="259"/>
      <c r="K148" s="259"/>
      <c r="L148" s="259"/>
      <c r="M148" s="259"/>
      <c r="N148" s="259"/>
      <c r="O148" s="259"/>
      <c r="P148" s="259"/>
      <c r="Q148" s="259"/>
      <c r="R148" s="259"/>
      <c r="S148" s="259"/>
      <c r="T148" s="259"/>
      <c r="U148" s="259"/>
      <c r="V148" s="346"/>
      <c r="W148" s="346"/>
      <c r="X148" s="346"/>
      <c r="Y148" s="346"/>
      <c r="Z148" s="259"/>
      <c r="AA148" s="259"/>
      <c r="AC148" s="346"/>
      <c r="AD148" s="346"/>
      <c r="AE148" s="346"/>
      <c r="AF148" s="346"/>
      <c r="AG148" s="346"/>
      <c r="AH148" s="346"/>
      <c r="AI148" s="346"/>
      <c r="AJ148" s="346"/>
    </row>
    <row r="149" spans="2:36" x14ac:dyDescent="0.35">
      <c r="B149" s="34" t="s">
        <v>76</v>
      </c>
      <c r="C149" s="26">
        <v>0</v>
      </c>
      <c r="D149" s="26">
        <v>0</v>
      </c>
      <c r="E149" s="26">
        <v>0</v>
      </c>
      <c r="F149" s="26">
        <v>0</v>
      </c>
      <c r="G149" s="26">
        <v>0</v>
      </c>
      <c r="H149" s="26">
        <v>0</v>
      </c>
      <c r="I149" s="26">
        <v>0</v>
      </c>
      <c r="J149" s="268">
        <v>0</v>
      </c>
      <c r="K149" s="268">
        <v>0</v>
      </c>
      <c r="L149" s="268">
        <v>2740.7110000000002</v>
      </c>
      <c r="M149" s="268">
        <v>2831.6590000000001</v>
      </c>
      <c r="N149" s="268">
        <v>2933.9269999999997</v>
      </c>
      <c r="O149" s="268">
        <v>3045.0810000000001</v>
      </c>
      <c r="P149" s="268">
        <v>3151.5030000000002</v>
      </c>
      <c r="Q149" s="268">
        <v>3257</v>
      </c>
      <c r="R149" s="268">
        <v>3316</v>
      </c>
      <c r="S149" s="268">
        <v>3377</v>
      </c>
      <c r="T149" s="268">
        <v>3451.04</v>
      </c>
      <c r="U149" s="268">
        <v>3524.1149999999998</v>
      </c>
      <c r="V149" s="269">
        <v>3600.7809999999999</v>
      </c>
      <c r="W149" s="269">
        <v>3680.442</v>
      </c>
      <c r="X149" s="269">
        <v>3774.9009999999998</v>
      </c>
      <c r="Y149" s="269">
        <v>3882.7559999999999</v>
      </c>
      <c r="Z149" s="268">
        <f>AF149</f>
        <v>3940.873</v>
      </c>
      <c r="AA149" s="268"/>
      <c r="AC149" s="269">
        <v>3889.0050000000001</v>
      </c>
      <c r="AD149" s="269">
        <v>3906.0230000000001</v>
      </c>
      <c r="AE149" s="269">
        <v>3925.47</v>
      </c>
      <c r="AF149" s="269">
        <v>3940.873</v>
      </c>
      <c r="AG149" s="269">
        <v>3961.6930000000002</v>
      </c>
      <c r="AH149" s="269">
        <v>3976.377</v>
      </c>
      <c r="AI149" s="269"/>
      <c r="AJ149" s="269"/>
    </row>
    <row r="150" spans="2:36" x14ac:dyDescent="0.35">
      <c r="B150" s="41" t="s">
        <v>126</v>
      </c>
      <c r="C150" s="25">
        <v>0</v>
      </c>
      <c r="D150" s="25">
        <v>0</v>
      </c>
      <c r="E150" s="25">
        <v>0</v>
      </c>
      <c r="F150" s="25">
        <v>0</v>
      </c>
      <c r="G150" s="25">
        <v>0</v>
      </c>
      <c r="H150" s="25">
        <v>0</v>
      </c>
      <c r="I150" s="25">
        <v>0</v>
      </c>
      <c r="J150" s="259">
        <v>0</v>
      </c>
      <c r="K150" s="259">
        <v>0</v>
      </c>
      <c r="L150" s="259">
        <v>1502.998</v>
      </c>
      <c r="M150" s="259">
        <v>1545.297</v>
      </c>
      <c r="N150" s="259">
        <v>1601.444</v>
      </c>
      <c r="O150" s="259">
        <v>1666.14</v>
      </c>
      <c r="P150" s="259">
        <v>1725.3620000000001</v>
      </c>
      <c r="Q150" s="259">
        <v>1780</v>
      </c>
      <c r="R150" s="259">
        <v>1804</v>
      </c>
      <c r="S150" s="259">
        <v>1839</v>
      </c>
      <c r="T150" s="259">
        <v>1886.693</v>
      </c>
      <c r="U150" s="259">
        <v>1936.0989999999999</v>
      </c>
      <c r="V150" s="346">
        <v>1980.4480000000001</v>
      </c>
      <c r="W150" s="346">
        <v>2023.818</v>
      </c>
      <c r="X150" s="346">
        <v>2079.663</v>
      </c>
      <c r="Y150" s="346">
        <v>2154.7860000000001</v>
      </c>
      <c r="Z150" s="259">
        <f>AF150</f>
        <v>2176.9670000000001</v>
      </c>
      <c r="AA150" s="259"/>
      <c r="AC150" s="346">
        <v>2149.8620000000001</v>
      </c>
      <c r="AD150" s="346">
        <v>2160.8209999999999</v>
      </c>
      <c r="AE150" s="346">
        <v>2170.3629999999998</v>
      </c>
      <c r="AF150" s="346">
        <v>2176.9670000000001</v>
      </c>
      <c r="AG150" s="346">
        <v>2186.0079999999998</v>
      </c>
      <c r="AH150" s="346">
        <v>2193.203</v>
      </c>
      <c r="AI150" s="346"/>
      <c r="AJ150" s="346"/>
    </row>
    <row r="151" spans="2:36" x14ac:dyDescent="0.35">
      <c r="B151" s="41" t="s">
        <v>129</v>
      </c>
      <c r="C151" s="25">
        <v>0</v>
      </c>
      <c r="D151" s="25">
        <v>0</v>
      </c>
      <c r="E151" s="25">
        <v>0</v>
      </c>
      <c r="F151" s="25">
        <v>0</v>
      </c>
      <c r="G151" s="25">
        <v>0</v>
      </c>
      <c r="H151" s="25">
        <v>0</v>
      </c>
      <c r="I151" s="25">
        <v>0</v>
      </c>
      <c r="J151" s="259">
        <v>0</v>
      </c>
      <c r="K151" s="259">
        <v>0</v>
      </c>
      <c r="L151" s="259">
        <v>1237.713</v>
      </c>
      <c r="M151" s="259">
        <v>1286.3620000000001</v>
      </c>
      <c r="N151" s="259">
        <v>1332.4829999999999</v>
      </c>
      <c r="O151" s="259">
        <v>1378.941</v>
      </c>
      <c r="P151" s="259">
        <v>1426.1410000000001</v>
      </c>
      <c r="Q151" s="259">
        <v>1476</v>
      </c>
      <c r="R151" s="259">
        <v>1512</v>
      </c>
      <c r="S151" s="259">
        <v>1538</v>
      </c>
      <c r="T151" s="259">
        <v>1564.347</v>
      </c>
      <c r="U151" s="259">
        <v>1588.0160000000001</v>
      </c>
      <c r="V151" s="346">
        <v>1620.3330000000001</v>
      </c>
      <c r="W151" s="346">
        <v>1656.624</v>
      </c>
      <c r="X151" s="346">
        <v>1695.2380000000001</v>
      </c>
      <c r="Y151" s="346">
        <v>1727.97</v>
      </c>
      <c r="Z151" s="259">
        <f>AF151</f>
        <v>1763.9059999999999</v>
      </c>
      <c r="AA151" s="259"/>
      <c r="AC151" s="346">
        <v>1739.143</v>
      </c>
      <c r="AD151" s="346">
        <v>1745.202</v>
      </c>
      <c r="AE151" s="346">
        <v>1755.107</v>
      </c>
      <c r="AF151" s="346">
        <v>1763.9059999999999</v>
      </c>
      <c r="AG151" s="346">
        <v>1775.6849999999999</v>
      </c>
      <c r="AH151" s="346">
        <v>1783.174</v>
      </c>
      <c r="AI151" s="346"/>
      <c r="AJ151" s="346"/>
    </row>
    <row r="152" spans="2:36" x14ac:dyDescent="0.35">
      <c r="B152" s="41"/>
      <c r="C152" s="25"/>
      <c r="D152" s="25"/>
      <c r="E152" s="25"/>
      <c r="F152" s="25"/>
      <c r="G152" s="25"/>
      <c r="H152" s="25"/>
      <c r="I152" s="25"/>
      <c r="J152" s="259"/>
      <c r="K152" s="259"/>
      <c r="L152" s="259"/>
      <c r="M152" s="259"/>
      <c r="N152" s="259"/>
      <c r="O152" s="259"/>
      <c r="P152" s="259"/>
      <c r="Q152" s="259"/>
      <c r="R152" s="259"/>
      <c r="S152" s="259"/>
      <c r="T152" s="259"/>
      <c r="U152" s="259"/>
      <c r="V152" s="346"/>
      <c r="W152" s="346"/>
      <c r="X152" s="346"/>
      <c r="Y152" s="346"/>
      <c r="Z152" s="259"/>
      <c r="AA152" s="259"/>
      <c r="AC152" s="346"/>
      <c r="AD152" s="346"/>
      <c r="AE152" s="346"/>
      <c r="AF152" s="346"/>
      <c r="AG152" s="346"/>
      <c r="AH152" s="346"/>
      <c r="AI152" s="346"/>
      <c r="AJ152" s="346"/>
    </row>
    <row r="153" spans="2:36" x14ac:dyDescent="0.35">
      <c r="B153" s="40" t="s">
        <v>238</v>
      </c>
      <c r="C153" s="104">
        <f t="shared" ref="C153:P153" si="85">C149+C145+C140</f>
        <v>0</v>
      </c>
      <c r="D153" s="104">
        <f t="shared" si="85"/>
        <v>0</v>
      </c>
      <c r="E153" s="104">
        <f t="shared" si="85"/>
        <v>0</v>
      </c>
      <c r="F153" s="104">
        <f t="shared" si="85"/>
        <v>0</v>
      </c>
      <c r="G153" s="104">
        <f t="shared" si="85"/>
        <v>0</v>
      </c>
      <c r="H153" s="104">
        <f t="shared" si="85"/>
        <v>0</v>
      </c>
      <c r="I153" s="104">
        <f t="shared" si="85"/>
        <v>0</v>
      </c>
      <c r="J153" s="282">
        <f t="shared" si="85"/>
        <v>0</v>
      </c>
      <c r="K153" s="282">
        <f t="shared" si="85"/>
        <v>0</v>
      </c>
      <c r="L153" s="282">
        <v>9540.7580000000016</v>
      </c>
      <c r="M153" s="282">
        <f>M149+M145+M140</f>
        <v>9625.4540000000015</v>
      </c>
      <c r="N153" s="282">
        <f t="shared" si="85"/>
        <v>9687.7139999999999</v>
      </c>
      <c r="O153" s="282">
        <f>O149+O145+O140</f>
        <v>9779.8630000000012</v>
      </c>
      <c r="P153" s="282">
        <f t="shared" si="85"/>
        <v>9893.59</v>
      </c>
      <c r="Q153" s="282">
        <f>Q149+Q145+Q140</f>
        <v>10024</v>
      </c>
      <c r="R153" s="282">
        <f>R149+R145+R140</f>
        <v>10122</v>
      </c>
      <c r="S153" s="282">
        <f>S149+S145+S140</f>
        <v>10228</v>
      </c>
      <c r="T153" s="268">
        <v>10343.085999999999</v>
      </c>
      <c r="U153" s="268">
        <v>10469.967000000001</v>
      </c>
      <c r="V153" s="269">
        <v>11274.154</v>
      </c>
      <c r="W153" s="269">
        <v>11427.066999999999</v>
      </c>
      <c r="X153" s="269">
        <v>11582.843000000001</v>
      </c>
      <c r="Y153" s="269">
        <v>11757.7</v>
      </c>
      <c r="Z153" s="268">
        <f>AF153</f>
        <v>11880.255999999999</v>
      </c>
      <c r="AA153" s="268"/>
      <c r="AC153" s="269">
        <v>11771.85</v>
      </c>
      <c r="AD153" s="269">
        <v>11809.492</v>
      </c>
      <c r="AE153" s="269">
        <v>11847.72</v>
      </c>
      <c r="AF153" s="269">
        <v>11880.255999999999</v>
      </c>
      <c r="AG153" s="269">
        <v>11915.119000000001</v>
      </c>
      <c r="AH153" s="269">
        <v>11950.307000000001</v>
      </c>
      <c r="AI153" s="269"/>
      <c r="AJ153" s="269"/>
    </row>
    <row r="154" spans="2:36" x14ac:dyDescent="0.35">
      <c r="B154" s="40"/>
      <c r="C154" s="118"/>
      <c r="D154" s="118"/>
      <c r="E154" s="118"/>
      <c r="F154" s="118"/>
      <c r="G154" s="118"/>
      <c r="H154" s="118"/>
      <c r="I154" s="118"/>
      <c r="J154" s="372"/>
      <c r="K154" s="372"/>
      <c r="L154" s="372"/>
      <c r="M154" s="372"/>
      <c r="N154" s="372"/>
      <c r="O154" s="372"/>
      <c r="P154" s="372"/>
      <c r="Q154" s="372"/>
      <c r="R154" s="372"/>
      <c r="S154" s="372"/>
      <c r="T154" s="372"/>
      <c r="U154" s="372"/>
      <c r="V154" s="298"/>
      <c r="AC154" s="259"/>
      <c r="AD154" s="259"/>
      <c r="AE154" s="298"/>
    </row>
    <row r="155" spans="2:36" x14ac:dyDescent="0.35">
      <c r="B155" s="174" t="s">
        <v>124</v>
      </c>
      <c r="C155" s="61">
        <v>2001</v>
      </c>
      <c r="D155" s="61">
        <v>2002</v>
      </c>
      <c r="E155" s="61">
        <v>2003</v>
      </c>
      <c r="F155" s="61">
        <v>2004</v>
      </c>
      <c r="G155" s="61">
        <v>2005</v>
      </c>
      <c r="H155" s="61">
        <v>2006</v>
      </c>
      <c r="I155" s="61">
        <v>2007</v>
      </c>
      <c r="J155" s="235">
        <v>2008</v>
      </c>
      <c r="K155" s="235">
        <v>2009</v>
      </c>
      <c r="L155" s="235">
        <v>2010</v>
      </c>
      <c r="M155" s="235">
        <v>2011</v>
      </c>
      <c r="N155" s="235">
        <v>2012</v>
      </c>
      <c r="O155" s="235">
        <v>2013</v>
      </c>
      <c r="P155" s="235">
        <v>2014</v>
      </c>
      <c r="Q155" s="235">
        <v>2015</v>
      </c>
      <c r="R155" s="235">
        <v>2016</v>
      </c>
      <c r="S155" s="235">
        <v>2017</v>
      </c>
      <c r="T155" s="235">
        <v>2018</v>
      </c>
      <c r="U155" s="235">
        <v>2019</v>
      </c>
      <c r="V155" s="235">
        <v>2020</v>
      </c>
      <c r="W155" s="235">
        <v>2021</v>
      </c>
      <c r="X155" s="235">
        <v>2021</v>
      </c>
      <c r="Y155" s="236">
        <v>2023</v>
      </c>
      <c r="Z155" s="237">
        <v>2024</v>
      </c>
      <c r="AA155" s="237"/>
      <c r="AC155" s="238" t="s">
        <v>3</v>
      </c>
      <c r="AD155" s="238" t="s">
        <v>4</v>
      </c>
      <c r="AE155" s="238" t="s">
        <v>5</v>
      </c>
      <c r="AF155" s="238">
        <v>2024</v>
      </c>
      <c r="AG155" s="239" t="s">
        <v>282</v>
      </c>
      <c r="AH155" s="239" t="s">
        <v>283</v>
      </c>
      <c r="AI155" s="239" t="s">
        <v>284</v>
      </c>
      <c r="AJ155" s="239">
        <v>2025</v>
      </c>
    </row>
    <row r="156" spans="2:36" x14ac:dyDescent="0.35">
      <c r="B156" s="34" t="s">
        <v>247</v>
      </c>
      <c r="C156" s="47"/>
      <c r="D156" s="47"/>
      <c r="E156" s="47"/>
      <c r="F156" s="47"/>
      <c r="G156" s="47"/>
      <c r="H156" s="47"/>
      <c r="I156" s="47"/>
      <c r="J156" s="373"/>
      <c r="K156" s="373"/>
      <c r="L156" s="373"/>
      <c r="M156" s="373"/>
      <c r="N156" s="373"/>
      <c r="O156" s="373"/>
      <c r="P156" s="373"/>
      <c r="Q156" s="373"/>
      <c r="R156" s="373"/>
      <c r="S156" s="373"/>
      <c r="T156" s="373"/>
      <c r="U156" s="373"/>
      <c r="V156" s="298"/>
      <c r="AC156" s="350"/>
      <c r="AD156" s="350"/>
      <c r="AE156" s="298"/>
    </row>
    <row r="157" spans="2:36" x14ac:dyDescent="0.35">
      <c r="B157" s="39" t="s">
        <v>70</v>
      </c>
      <c r="C157" s="140" t="s">
        <v>11</v>
      </c>
      <c r="D157" s="140" t="s">
        <v>11</v>
      </c>
      <c r="E157" s="140" t="s">
        <v>11</v>
      </c>
      <c r="F157" s="140" t="s">
        <v>11</v>
      </c>
      <c r="G157" s="140" t="s">
        <v>11</v>
      </c>
      <c r="H157" s="140" t="s">
        <v>11</v>
      </c>
      <c r="I157" s="140" t="s">
        <v>11</v>
      </c>
      <c r="J157" s="398" t="s">
        <v>11</v>
      </c>
      <c r="K157" s="398" t="s">
        <v>11</v>
      </c>
      <c r="L157" s="398" t="s">
        <v>11</v>
      </c>
      <c r="M157" s="398" t="s">
        <v>11</v>
      </c>
      <c r="N157" s="398" t="s">
        <v>11</v>
      </c>
      <c r="O157" s="398" t="s">
        <v>11</v>
      </c>
      <c r="P157" s="398" t="s">
        <v>11</v>
      </c>
      <c r="Q157" s="352">
        <v>9.7000000000000003E-2</v>
      </c>
      <c r="R157" s="352">
        <v>9.5000000000000001E-2</v>
      </c>
      <c r="S157" s="352">
        <v>0.1</v>
      </c>
      <c r="T157" s="352">
        <v>9.6231683603606497E-2</v>
      </c>
      <c r="U157" s="352">
        <v>9.5697113725658325E-2</v>
      </c>
      <c r="V157" s="352" vm="77">
        <v>8.9593000000000006E-2</v>
      </c>
      <c r="W157" s="352" vm="8">
        <v>8.6474058039558183E-2</v>
      </c>
      <c r="X157" s="352" vm="46">
        <v>8.7388559718589803E-2</v>
      </c>
      <c r="Y157" s="352" vm="178">
        <v>7.8277224521243693E-2</v>
      </c>
      <c r="Z157" s="352" vm="334">
        <f>AF157</f>
        <v>7.8599301170137081E-2</v>
      </c>
      <c r="AA157" s="352"/>
      <c r="AC157" s="352" vm="279">
        <v>7.9112455641438706E-2</v>
      </c>
      <c r="AD157" s="352" vm="311">
        <v>7.7877294742528247E-2</v>
      </c>
      <c r="AE157" s="348" vm="267">
        <v>7.5241124604497736E-2</v>
      </c>
      <c r="AF157" s="348" vm="334">
        <v>7.8599301170137081E-2</v>
      </c>
      <c r="AG157" s="348" vm="513">
        <v>8.5694093237696722E-2</v>
      </c>
      <c r="AH157" s="348" vm="597">
        <v>8.2240201205574015E-2</v>
      </c>
      <c r="AI157" s="348"/>
      <c r="AJ157" s="348"/>
    </row>
    <row r="158" spans="2:36" x14ac:dyDescent="0.35">
      <c r="B158" s="39" t="s">
        <v>75</v>
      </c>
      <c r="C158" s="140" t="s">
        <v>11</v>
      </c>
      <c r="D158" s="140" t="s">
        <v>11</v>
      </c>
      <c r="E158" s="140" t="s">
        <v>11</v>
      </c>
      <c r="F158" s="140" t="s">
        <v>11</v>
      </c>
      <c r="G158" s="140" t="s">
        <v>11</v>
      </c>
      <c r="H158" s="140" t="s">
        <v>11</v>
      </c>
      <c r="I158" s="140" t="s">
        <v>11</v>
      </c>
      <c r="J158" s="398" t="s">
        <v>11</v>
      </c>
      <c r="K158" s="398" t="s">
        <v>11</v>
      </c>
      <c r="L158" s="398" t="s">
        <v>11</v>
      </c>
      <c r="M158" s="398" t="s">
        <v>11</v>
      </c>
      <c r="N158" s="398" t="s">
        <v>11</v>
      </c>
      <c r="O158" s="398" t="s">
        <v>11</v>
      </c>
      <c r="P158" s="398" t="s">
        <v>11</v>
      </c>
      <c r="Q158" s="352">
        <v>4.1000000000000002E-2</v>
      </c>
      <c r="R158" s="352">
        <v>0.04</v>
      </c>
      <c r="S158" s="352">
        <v>3.5000000000000003E-2</v>
      </c>
      <c r="T158" s="352">
        <v>3.4127446861680552E-2</v>
      </c>
      <c r="U158" s="352">
        <v>3.6363582026402011E-2</v>
      </c>
      <c r="V158" s="352">
        <v>3.8477847958883413E-2</v>
      </c>
      <c r="W158" s="352" vm="97">
        <v>4.6666709915970252E-2</v>
      </c>
      <c r="X158" s="352" vm="47">
        <v>4.8220390431626084E-2</v>
      </c>
      <c r="Y158" s="352" vm="179">
        <v>4.7710651123865001E-2</v>
      </c>
      <c r="Z158" s="352" vm="335">
        <f>AF158</f>
        <v>4.7876295117125205E-2</v>
      </c>
      <c r="AA158" s="352"/>
      <c r="AC158" s="352" vm="280">
        <v>5.934976254734757E-2</v>
      </c>
      <c r="AD158" s="352" vm="313">
        <v>5.1112929657843011E-2</v>
      </c>
      <c r="AE158" s="348" vm="268">
        <v>4.5964103247102338E-2</v>
      </c>
      <c r="AF158" s="348" vm="335">
        <v>4.7876295117125205E-2</v>
      </c>
      <c r="AG158" s="348" vm="514">
        <v>5.9102086299621812E-2</v>
      </c>
      <c r="AH158" s="348" vm="599">
        <v>4.9003755483245738E-2</v>
      </c>
      <c r="AI158" s="348"/>
      <c r="AJ158" s="348"/>
    </row>
    <row r="159" spans="2:36" x14ac:dyDescent="0.35">
      <c r="B159" s="39" t="s">
        <v>76</v>
      </c>
      <c r="C159" s="27"/>
      <c r="D159" s="27"/>
      <c r="E159" s="27"/>
      <c r="F159" s="27"/>
      <c r="G159" s="27"/>
      <c r="H159" s="27"/>
      <c r="I159" s="27"/>
      <c r="J159" s="298"/>
      <c r="K159" s="298"/>
      <c r="L159" s="298"/>
      <c r="M159" s="298"/>
      <c r="N159" s="298"/>
      <c r="O159" s="298"/>
      <c r="P159" s="298"/>
      <c r="Q159" s="298"/>
      <c r="R159" s="298"/>
      <c r="S159" s="298"/>
      <c r="T159" s="298"/>
      <c r="U159" s="298"/>
      <c r="V159" s="298"/>
      <c r="W159" s="298"/>
      <c r="X159" s="298"/>
      <c r="Y159" s="298"/>
      <c r="Z159" s="298"/>
      <c r="AA159" s="298"/>
      <c r="AC159" s="298"/>
      <c r="AD159" s="298"/>
      <c r="AE159" s="329"/>
      <c r="AF159" s="329"/>
      <c r="AG159" s="329"/>
      <c r="AH159" s="329"/>
      <c r="AI159" s="329"/>
      <c r="AJ159" s="329"/>
    </row>
    <row r="160" spans="2:36" x14ac:dyDescent="0.35">
      <c r="B160" s="37" t="s">
        <v>126</v>
      </c>
      <c r="C160" s="105" t="s">
        <v>11</v>
      </c>
      <c r="D160" s="105" t="s">
        <v>11</v>
      </c>
      <c r="E160" s="105" t="s">
        <v>11</v>
      </c>
      <c r="F160" s="105" t="s">
        <v>11</v>
      </c>
      <c r="G160" s="105" t="s">
        <v>11</v>
      </c>
      <c r="H160" s="105" t="s">
        <v>11</v>
      </c>
      <c r="I160" s="105" t="s">
        <v>11</v>
      </c>
      <c r="J160" s="297" t="s">
        <v>11</v>
      </c>
      <c r="K160" s="297" t="s">
        <v>11</v>
      </c>
      <c r="L160" s="297" t="s">
        <v>11</v>
      </c>
      <c r="M160" s="297" t="s">
        <v>11</v>
      </c>
      <c r="N160" s="297" t="s">
        <v>11</v>
      </c>
      <c r="O160" s="297" t="s">
        <v>11</v>
      </c>
      <c r="P160" s="297" t="s">
        <v>11</v>
      </c>
      <c r="Q160" s="298">
        <v>0.09</v>
      </c>
      <c r="R160" s="298">
        <v>8.8999999999999996E-2</v>
      </c>
      <c r="S160" s="298">
        <v>8.6999999999999994E-2</v>
      </c>
      <c r="T160" s="298">
        <v>8.4331929999999999E-2</v>
      </c>
      <c r="U160" s="298">
        <v>8.1080310000000003E-2</v>
      </c>
      <c r="V160" s="298">
        <v>8.5695999999999994E-2</v>
      </c>
      <c r="W160" s="298">
        <v>8.2916281830423294E-2</v>
      </c>
      <c r="X160" s="298">
        <v>7.9066954888097479E-2</v>
      </c>
      <c r="Y160" s="298">
        <v>7.1972836473468998E-2</v>
      </c>
      <c r="Z160" s="298">
        <f t="shared" ref="Z160:Z165" si="86">AF160</f>
        <v>6.981364827812131E-2</v>
      </c>
      <c r="AA160" s="298"/>
      <c r="AC160" s="298">
        <v>7.1942547912007868E-2</v>
      </c>
      <c r="AD160" s="298">
        <v>7.1310900526743909E-2</v>
      </c>
      <c r="AE160" s="329">
        <v>7.0638331638158913E-2</v>
      </c>
      <c r="AF160" s="329">
        <v>6.981364827812131E-2</v>
      </c>
      <c r="AG160" s="329">
        <v>7.4304452388490788E-2</v>
      </c>
      <c r="AH160" s="329">
        <v>7.4110038405671971E-2</v>
      </c>
      <c r="AI160" s="329"/>
      <c r="AJ160" s="329"/>
    </row>
    <row r="161" spans="2:36" x14ac:dyDescent="0.35">
      <c r="B161" s="38" t="s">
        <v>127</v>
      </c>
      <c r="C161" s="105" t="s">
        <v>11</v>
      </c>
      <c r="D161" s="105" t="s">
        <v>11</v>
      </c>
      <c r="E161" s="105" t="s">
        <v>11</v>
      </c>
      <c r="F161" s="105" t="s">
        <v>11</v>
      </c>
      <c r="G161" s="105" t="s">
        <v>11</v>
      </c>
      <c r="H161" s="105" t="s">
        <v>11</v>
      </c>
      <c r="I161" s="105" t="s">
        <v>11</v>
      </c>
      <c r="J161" s="297" t="s">
        <v>11</v>
      </c>
      <c r="K161" s="297" t="s">
        <v>11</v>
      </c>
      <c r="L161" s="297" t="s">
        <v>11</v>
      </c>
      <c r="M161" s="297" t="s">
        <v>11</v>
      </c>
      <c r="N161" s="297" t="s">
        <v>11</v>
      </c>
      <c r="O161" s="297" t="s">
        <v>11</v>
      </c>
      <c r="P161" s="297" t="s">
        <v>11</v>
      </c>
      <c r="Q161" s="298">
        <v>5.3999999999999999E-2</v>
      </c>
      <c r="R161" s="298">
        <v>5.5E-2</v>
      </c>
      <c r="S161" s="298">
        <v>5.5E-2</v>
      </c>
      <c r="T161" s="298">
        <v>5.5890500000000003E-2</v>
      </c>
      <c r="U161" s="298">
        <v>5.642875E-2</v>
      </c>
      <c r="V161" s="298">
        <v>5.5381E-2</v>
      </c>
      <c r="W161" s="298" vm="7">
        <v>5.755060025291861E-2</v>
      </c>
      <c r="X161" s="298" vm="31">
        <v>3.5718473739906303E-2</v>
      </c>
      <c r="Y161" s="298" vm="180">
        <v>3.6320997690456686E-2</v>
      </c>
      <c r="Z161" s="298" vm="336">
        <f t="shared" si="86"/>
        <v>3.7100000000022178E-2</v>
      </c>
      <c r="AA161" s="298"/>
      <c r="AC161" s="298" vm="281">
        <v>3.7992706528367295E-2</v>
      </c>
      <c r="AD161" s="298" vm="314">
        <v>3.6695717095276671E-2</v>
      </c>
      <c r="AE161" s="329" vm="270">
        <v>3.6944774561916582E-2</v>
      </c>
      <c r="AF161" s="329" vm="336">
        <v>3.7100000000022178E-2</v>
      </c>
      <c r="AG161" s="329" vm="510">
        <v>3.7961874131008259E-2</v>
      </c>
      <c r="AH161" s="329" vm="600">
        <v>3.6698435461344582E-2</v>
      </c>
      <c r="AI161" s="329"/>
      <c r="AJ161" s="329"/>
    </row>
    <row r="162" spans="2:36" x14ac:dyDescent="0.35">
      <c r="B162" s="38" t="s">
        <v>128</v>
      </c>
      <c r="C162" s="105" t="s">
        <v>11</v>
      </c>
      <c r="D162" s="105" t="s">
        <v>11</v>
      </c>
      <c r="E162" s="105" t="s">
        <v>11</v>
      </c>
      <c r="F162" s="105" t="s">
        <v>11</v>
      </c>
      <c r="G162" s="105" t="s">
        <v>11</v>
      </c>
      <c r="H162" s="105" t="s">
        <v>11</v>
      </c>
      <c r="I162" s="105" t="s">
        <v>11</v>
      </c>
      <c r="J162" s="297" t="s">
        <v>11</v>
      </c>
      <c r="K162" s="297" t="s">
        <v>11</v>
      </c>
      <c r="L162" s="297" t="s">
        <v>11</v>
      </c>
      <c r="M162" s="297" t="s">
        <v>11</v>
      </c>
      <c r="N162" s="297" t="s">
        <v>11</v>
      </c>
      <c r="O162" s="297" t="s">
        <v>11</v>
      </c>
      <c r="P162" s="297" t="s">
        <v>11</v>
      </c>
      <c r="Q162" s="298">
        <v>3.5999999999999997E-2</v>
      </c>
      <c r="R162" s="298">
        <v>3.4000000000000002E-2</v>
      </c>
      <c r="S162" s="298">
        <v>3.2000000000000001E-2</v>
      </c>
      <c r="T162" s="298">
        <v>2.844143E-2</v>
      </c>
      <c r="U162" s="298">
        <v>2.4651559999999999E-2</v>
      </c>
      <c r="V162" s="298">
        <v>3.0315000000000002E-2</v>
      </c>
      <c r="W162" s="298" vm="98">
        <v>2.5365681577504677E-2</v>
      </c>
      <c r="X162" s="298" vm="32">
        <v>4.3348481148191176E-2</v>
      </c>
      <c r="Y162" s="298" vm="181">
        <v>3.5651838783012313E-2</v>
      </c>
      <c r="Z162" s="298" vm="333">
        <f t="shared" si="86"/>
        <v>3.2713648278099125E-2</v>
      </c>
      <c r="AA162" s="298"/>
      <c r="AC162" s="298" vm="282">
        <v>3.3949841383640572E-2</v>
      </c>
      <c r="AD162" s="298" vm="746">
        <v>3.4615183431467231E-2</v>
      </c>
      <c r="AE162" s="329" vm="269">
        <v>3.3693557076242331E-2</v>
      </c>
      <c r="AF162" s="329" vm="333">
        <v>3.2713648278099125E-2</v>
      </c>
      <c r="AG162" s="329" vm="512">
        <v>3.6342578257482529E-2</v>
      </c>
      <c r="AH162" s="329" vm="601">
        <v>3.7411602944327389E-2</v>
      </c>
      <c r="AI162" s="329"/>
      <c r="AJ162" s="329"/>
    </row>
    <row r="163" spans="2:36" x14ac:dyDescent="0.35">
      <c r="B163" s="37" t="s">
        <v>129</v>
      </c>
      <c r="C163" s="105" t="s">
        <v>11</v>
      </c>
      <c r="D163" s="105" t="s">
        <v>11</v>
      </c>
      <c r="E163" s="105" t="s">
        <v>11</v>
      </c>
      <c r="F163" s="105" t="s">
        <v>11</v>
      </c>
      <c r="G163" s="105" t="s">
        <v>11</v>
      </c>
      <c r="H163" s="105" t="s">
        <v>11</v>
      </c>
      <c r="I163" s="105" t="s">
        <v>11</v>
      </c>
      <c r="J163" s="297" t="s">
        <v>11</v>
      </c>
      <c r="K163" s="297" t="s">
        <v>11</v>
      </c>
      <c r="L163" s="297" t="s">
        <v>11</v>
      </c>
      <c r="M163" s="297" t="s">
        <v>11</v>
      </c>
      <c r="N163" s="297" t="s">
        <v>11</v>
      </c>
      <c r="O163" s="297" t="s">
        <v>11</v>
      </c>
      <c r="P163" s="297" t="s">
        <v>11</v>
      </c>
      <c r="Q163" s="298">
        <v>0.13500000000000001</v>
      </c>
      <c r="R163" s="298">
        <v>0.13900000000000001</v>
      </c>
      <c r="S163" s="298">
        <v>0.13</v>
      </c>
      <c r="T163" s="298">
        <v>0.11935841999999999</v>
      </c>
      <c r="U163" s="298">
        <v>0.1245378</v>
      </c>
      <c r="V163" s="298">
        <v>0.13392199999999999</v>
      </c>
      <c r="W163" s="298">
        <v>0.12411351310377056</v>
      </c>
      <c r="X163" s="298">
        <v>0.11946419349546938</v>
      </c>
      <c r="Y163" s="298">
        <v>0.11834329642742686</v>
      </c>
      <c r="Z163" s="298">
        <f t="shared" si="86"/>
        <v>0.11404801632859378</v>
      </c>
      <c r="AA163" s="298"/>
      <c r="AC163" s="298">
        <v>0.12130065466797545</v>
      </c>
      <c r="AD163" s="298">
        <v>0.11853572419785849</v>
      </c>
      <c r="AE163" s="329">
        <v>0.11567292244297323</v>
      </c>
      <c r="AF163" s="329">
        <v>0.11404801632859378</v>
      </c>
      <c r="AG163" s="329">
        <v>0.11931131937974788</v>
      </c>
      <c r="AH163" s="329">
        <v>0.11141579828910213</v>
      </c>
      <c r="AI163" s="329"/>
      <c r="AJ163" s="329"/>
    </row>
    <row r="164" spans="2:36" x14ac:dyDescent="0.35">
      <c r="B164" s="45" t="s">
        <v>127</v>
      </c>
      <c r="C164" s="105" t="s">
        <v>11</v>
      </c>
      <c r="D164" s="105" t="s">
        <v>11</v>
      </c>
      <c r="E164" s="105" t="s">
        <v>11</v>
      </c>
      <c r="F164" s="105" t="s">
        <v>11</v>
      </c>
      <c r="G164" s="105" t="s">
        <v>11</v>
      </c>
      <c r="H164" s="105" t="s">
        <v>11</v>
      </c>
      <c r="I164" s="105" t="s">
        <v>11</v>
      </c>
      <c r="J164" s="297" t="s">
        <v>11</v>
      </c>
      <c r="K164" s="297" t="s">
        <v>11</v>
      </c>
      <c r="L164" s="297" t="s">
        <v>11</v>
      </c>
      <c r="M164" s="297" t="s">
        <v>11</v>
      </c>
      <c r="N164" s="297" t="s">
        <v>11</v>
      </c>
      <c r="O164" s="297" t="s">
        <v>11</v>
      </c>
      <c r="P164" s="297" t="s">
        <v>11</v>
      </c>
      <c r="Q164" s="298">
        <v>8.2000000000000003E-2</v>
      </c>
      <c r="R164" s="298">
        <v>8.5999999999999993E-2</v>
      </c>
      <c r="S164" s="298">
        <v>8.3000000000000004E-2</v>
      </c>
      <c r="T164" s="298">
        <v>7.5310240000000001E-2</v>
      </c>
      <c r="U164" s="298">
        <v>7.858801E-2</v>
      </c>
      <c r="V164" s="298">
        <v>8.2380999999999996E-2</v>
      </c>
      <c r="W164" s="298" vm="34">
        <v>7.758802362040923E-2</v>
      </c>
      <c r="X164" s="298" vm="30">
        <v>6.9880999180956957E-2</v>
      </c>
      <c r="Y164" s="298" vm="182">
        <v>6.6678722221169828E-2</v>
      </c>
      <c r="Z164" s="298" vm="337">
        <f t="shared" si="86"/>
        <v>6.7400000000019861E-2</v>
      </c>
      <c r="AA164" s="298"/>
      <c r="AC164" s="298" vm="283">
        <v>7.243625749346233E-2</v>
      </c>
      <c r="AD164" s="298" vm="747">
        <v>6.9418318316410335E-2</v>
      </c>
      <c r="AE164" s="329" vm="266">
        <v>6.7180559112090074E-2</v>
      </c>
      <c r="AF164" s="329" vm="337">
        <v>6.7400000000019861E-2</v>
      </c>
      <c r="AG164" s="329" vm="515">
        <v>6.942509662806931E-2</v>
      </c>
      <c r="AH164" s="329" vm="602">
        <v>6.7996071030418659E-2</v>
      </c>
      <c r="AI164" s="329"/>
      <c r="AJ164" s="329"/>
    </row>
    <row r="165" spans="2:36" x14ac:dyDescent="0.35">
      <c r="B165" s="45" t="s">
        <v>128</v>
      </c>
      <c r="C165" s="105" t="s">
        <v>11</v>
      </c>
      <c r="D165" s="105" t="s">
        <v>11</v>
      </c>
      <c r="E165" s="105" t="s">
        <v>11</v>
      </c>
      <c r="F165" s="105" t="s">
        <v>11</v>
      </c>
      <c r="G165" s="105" t="s">
        <v>11</v>
      </c>
      <c r="H165" s="105" t="s">
        <v>11</v>
      </c>
      <c r="I165" s="105" t="s">
        <v>11</v>
      </c>
      <c r="J165" s="297" t="s">
        <v>11</v>
      </c>
      <c r="K165" s="297" t="s">
        <v>11</v>
      </c>
      <c r="L165" s="297" t="s">
        <v>11</v>
      </c>
      <c r="M165" s="297" t="s">
        <v>11</v>
      </c>
      <c r="N165" s="297" t="s">
        <v>11</v>
      </c>
      <c r="O165" s="297" t="s">
        <v>11</v>
      </c>
      <c r="P165" s="297" t="s">
        <v>11</v>
      </c>
      <c r="Q165" s="298">
        <v>5.2999999999999999E-2</v>
      </c>
      <c r="R165" s="298">
        <v>5.2999999999999999E-2</v>
      </c>
      <c r="S165" s="298">
        <v>4.7E-2</v>
      </c>
      <c r="T165" s="298">
        <v>4.4048179999999999E-2</v>
      </c>
      <c r="U165" s="298">
        <v>4.5949789999999997E-2</v>
      </c>
      <c r="V165" s="298">
        <v>5.1540999999999997E-2</v>
      </c>
      <c r="W165" s="298" vm="9">
        <v>4.6525489483361319E-2</v>
      </c>
      <c r="X165" s="298" vm="48">
        <v>4.9583194314512427E-2</v>
      </c>
      <c r="Y165" s="298" vm="183">
        <v>5.1664574206257037E-2</v>
      </c>
      <c r="Z165" s="298" vm="338">
        <f t="shared" si="86"/>
        <v>4.6648016328573919E-2</v>
      </c>
      <c r="AA165" s="298"/>
      <c r="AC165" s="298" vm="284">
        <v>4.8864397174513116E-2</v>
      </c>
      <c r="AD165" s="298" vm="315">
        <v>4.9117405881448147E-2</v>
      </c>
      <c r="AE165" s="329" vm="271">
        <v>4.8492363330883144E-2</v>
      </c>
      <c r="AF165" s="329" vm="338">
        <v>4.6648016328573919E-2</v>
      </c>
      <c r="AG165" s="329" vm="511">
        <v>4.9886222751678574E-2</v>
      </c>
      <c r="AH165" s="329" vm="603">
        <v>4.3419727258683469E-2</v>
      </c>
      <c r="AI165" s="329"/>
      <c r="AJ165" s="329"/>
    </row>
    <row r="166" spans="2:36" x14ac:dyDescent="0.35">
      <c r="B166" s="45"/>
      <c r="C166" s="27"/>
      <c r="D166" s="27"/>
      <c r="E166" s="27"/>
      <c r="F166" s="27"/>
      <c r="G166" s="27"/>
      <c r="H166" s="27"/>
      <c r="I166" s="27"/>
      <c r="J166" s="298"/>
      <c r="K166" s="298"/>
      <c r="L166" s="298"/>
      <c r="M166" s="298"/>
      <c r="N166" s="298"/>
      <c r="O166" s="298"/>
      <c r="P166" s="298"/>
      <c r="Q166" s="298"/>
      <c r="R166" s="298"/>
      <c r="S166" s="298"/>
      <c r="T166" s="298"/>
      <c r="U166" s="298"/>
      <c r="V166" s="298"/>
      <c r="W166" s="298"/>
      <c r="X166" s="298"/>
      <c r="Y166" s="298"/>
      <c r="Z166" s="298"/>
      <c r="AA166" s="298"/>
      <c r="AC166" s="298"/>
      <c r="AD166" s="298"/>
      <c r="AE166" s="329"/>
      <c r="AF166" s="329"/>
      <c r="AG166" s="329"/>
      <c r="AH166" s="329"/>
      <c r="AI166" s="329"/>
      <c r="AJ166" s="329"/>
    </row>
    <row r="167" spans="2:36" x14ac:dyDescent="0.35">
      <c r="B167" s="34" t="s">
        <v>130</v>
      </c>
      <c r="C167" s="27"/>
      <c r="D167" s="27"/>
      <c r="E167" s="27"/>
      <c r="F167" s="27"/>
      <c r="G167" s="27"/>
      <c r="H167" s="27"/>
      <c r="I167" s="27"/>
      <c r="J167" s="298"/>
      <c r="K167" s="298"/>
      <c r="L167" s="298"/>
      <c r="M167" s="298"/>
      <c r="N167" s="298"/>
      <c r="O167" s="298"/>
      <c r="P167" s="298"/>
      <c r="Q167" s="298"/>
      <c r="R167" s="298"/>
      <c r="S167" s="298"/>
      <c r="T167" s="298"/>
      <c r="U167" s="298"/>
      <c r="V167" s="298"/>
      <c r="W167" s="298"/>
      <c r="X167" s="298"/>
      <c r="Y167" s="298"/>
      <c r="Z167" s="298"/>
      <c r="AA167" s="298"/>
      <c r="AC167" s="298"/>
      <c r="AD167" s="298"/>
      <c r="AE167" s="329"/>
      <c r="AF167" s="329"/>
      <c r="AG167" s="329"/>
      <c r="AH167" s="329"/>
      <c r="AI167" s="329"/>
      <c r="AJ167" s="329"/>
    </row>
    <row r="168" spans="2:36" x14ac:dyDescent="0.35">
      <c r="B168" s="1" t="s">
        <v>70</v>
      </c>
      <c r="C168" s="105" t="s">
        <v>11</v>
      </c>
      <c r="D168" s="105" t="s">
        <v>11</v>
      </c>
      <c r="E168" s="105" t="s">
        <v>11</v>
      </c>
      <c r="F168" s="105" t="s">
        <v>11</v>
      </c>
      <c r="G168" s="105" t="s">
        <v>11</v>
      </c>
      <c r="H168" s="105" t="s">
        <v>11</v>
      </c>
      <c r="I168" s="105" t="s">
        <v>11</v>
      </c>
      <c r="J168" s="297" t="s">
        <v>11</v>
      </c>
      <c r="K168" s="297" t="s">
        <v>11</v>
      </c>
      <c r="L168" s="297" t="s">
        <v>11</v>
      </c>
      <c r="M168" s="297" t="s">
        <v>11</v>
      </c>
      <c r="N168" s="297" t="s">
        <v>11</v>
      </c>
      <c r="O168" s="297" t="s">
        <v>11</v>
      </c>
      <c r="P168" s="297" t="s">
        <v>11</v>
      </c>
      <c r="Q168" s="297" t="s">
        <v>11</v>
      </c>
      <c r="R168" s="297" t="s">
        <v>11</v>
      </c>
      <c r="S168" s="297" t="s">
        <v>11</v>
      </c>
      <c r="T168" s="297" t="s">
        <v>11</v>
      </c>
      <c r="U168" s="298">
        <v>0.44067396063479503</v>
      </c>
      <c r="V168" s="298">
        <v>0.50110527961179119</v>
      </c>
      <c r="W168" s="298">
        <v>0.58372286945025675</v>
      </c>
      <c r="X168" s="298">
        <v>0.5794447180992538</v>
      </c>
      <c r="Y168" s="298">
        <v>0.65457420919841192</v>
      </c>
      <c r="Z168" s="298">
        <f>AF168</f>
        <v>0.74985347397427271</v>
      </c>
      <c r="AA168" s="298"/>
      <c r="AC168" s="298">
        <v>0.69666508236752023</v>
      </c>
      <c r="AD168" s="298">
        <v>0.73358154675427434</v>
      </c>
      <c r="AE168" s="329">
        <v>0.74980388613735971</v>
      </c>
      <c r="AF168" s="329">
        <v>0.74985347397427271</v>
      </c>
      <c r="AG168" s="329">
        <v>1</v>
      </c>
      <c r="AH168" s="329">
        <v>1</v>
      </c>
      <c r="AI168" s="329"/>
      <c r="AJ168" s="329"/>
    </row>
    <row r="169" spans="2:36" x14ac:dyDescent="0.35">
      <c r="B169" t="s">
        <v>75</v>
      </c>
      <c r="C169" s="105" t="s">
        <v>11</v>
      </c>
      <c r="D169" s="105" t="s">
        <v>11</v>
      </c>
      <c r="E169" s="105" t="s">
        <v>11</v>
      </c>
      <c r="F169" s="105" t="s">
        <v>11</v>
      </c>
      <c r="G169" s="105" t="s">
        <v>11</v>
      </c>
      <c r="H169" s="105" t="s">
        <v>11</v>
      </c>
      <c r="I169" s="105" t="s">
        <v>11</v>
      </c>
      <c r="J169" s="297" t="s">
        <v>11</v>
      </c>
      <c r="K169" s="297" t="s">
        <v>11</v>
      </c>
      <c r="L169" s="297" t="s">
        <v>11</v>
      </c>
      <c r="M169" s="297" t="s">
        <v>11</v>
      </c>
      <c r="N169" s="297" t="s">
        <v>11</v>
      </c>
      <c r="O169" s="297" t="s">
        <v>11</v>
      </c>
      <c r="P169" s="297" t="s">
        <v>11</v>
      </c>
      <c r="Q169" s="297" t="s">
        <v>11</v>
      </c>
      <c r="R169" s="297" t="s">
        <v>11</v>
      </c>
      <c r="S169" s="297" t="s">
        <v>11</v>
      </c>
      <c r="T169" s="297" t="s">
        <v>11</v>
      </c>
      <c r="U169" s="298">
        <v>0.99529833728858252</v>
      </c>
      <c r="V169" s="298">
        <v>0.98852960825018876</v>
      </c>
      <c r="W169" s="298">
        <v>0.99153639018161288</v>
      </c>
      <c r="X169" s="298">
        <v>0.73413515646934313</v>
      </c>
      <c r="Y169" s="298">
        <v>0.71073862887429418</v>
      </c>
      <c r="Z169" s="298">
        <f>AF169</f>
        <v>0.61965573961584786</v>
      </c>
      <c r="AA169" s="298"/>
      <c r="AC169" s="298">
        <v>0.65778273559238198</v>
      </c>
      <c r="AD169" s="298">
        <v>0.61973684912887683</v>
      </c>
      <c r="AE169" s="329">
        <v>0.60497338050990379</v>
      </c>
      <c r="AF169" s="329">
        <v>0.61965573961584786</v>
      </c>
      <c r="AG169" s="329">
        <v>0.78410245984956295</v>
      </c>
      <c r="AH169" s="329">
        <v>0.80482963943102881</v>
      </c>
      <c r="AI169" s="329"/>
      <c r="AJ169" s="329"/>
    </row>
    <row r="170" spans="2:36" x14ac:dyDescent="0.35">
      <c r="C170" s="27"/>
      <c r="D170" s="27"/>
      <c r="E170" s="27"/>
      <c r="F170" s="27"/>
      <c r="G170" s="27"/>
      <c r="H170" s="27"/>
      <c r="I170" s="27"/>
      <c r="J170" s="298"/>
      <c r="K170" s="298"/>
      <c r="L170" s="298"/>
      <c r="M170" s="298"/>
      <c r="N170" s="298"/>
      <c r="O170" s="298"/>
      <c r="P170" s="298"/>
      <c r="Q170" s="298"/>
      <c r="R170" s="298"/>
      <c r="S170" s="298"/>
      <c r="T170" s="298"/>
      <c r="U170" s="298"/>
      <c r="V170" s="298"/>
      <c r="W170" s="298"/>
      <c r="X170" s="298"/>
      <c r="Y170" s="298"/>
      <c r="Z170" s="298"/>
      <c r="AA170" s="298"/>
      <c r="AC170" s="298"/>
      <c r="AD170" s="298"/>
      <c r="AE170" s="329"/>
      <c r="AF170" s="329"/>
      <c r="AG170" s="329"/>
      <c r="AH170" s="329"/>
      <c r="AI170" s="329"/>
      <c r="AJ170" s="329"/>
    </row>
    <row r="171" spans="2:36" x14ac:dyDescent="0.35">
      <c r="B171" s="48" t="s">
        <v>131</v>
      </c>
      <c r="C171" s="27"/>
      <c r="D171" s="27"/>
      <c r="E171" s="27"/>
      <c r="F171" s="27"/>
      <c r="G171" s="27"/>
      <c r="H171" s="27"/>
      <c r="I171" s="27"/>
      <c r="J171" s="298"/>
      <c r="K171" s="298"/>
      <c r="L171" s="298"/>
      <c r="M171" s="298"/>
      <c r="N171" s="298"/>
      <c r="O171" s="298"/>
      <c r="P171" s="298"/>
      <c r="Q171" s="298"/>
      <c r="R171" s="298"/>
      <c r="S171" s="298"/>
      <c r="T171" s="298"/>
      <c r="U171" s="298"/>
      <c r="V171" s="352"/>
      <c r="W171" s="298"/>
      <c r="X171" s="298"/>
      <c r="Y171" s="298"/>
      <c r="Z171" s="298"/>
      <c r="AA171" s="298"/>
      <c r="AC171" s="298"/>
      <c r="AD171" s="298"/>
      <c r="AE171" s="329"/>
      <c r="AF171" s="329"/>
      <c r="AG171" s="329"/>
      <c r="AH171" s="329"/>
      <c r="AI171" s="329"/>
      <c r="AJ171" s="329"/>
    </row>
    <row r="172" spans="2:36" x14ac:dyDescent="0.35">
      <c r="B172" s="51" t="s">
        <v>70</v>
      </c>
      <c r="C172" s="105" t="s">
        <v>11</v>
      </c>
      <c r="D172" s="105" t="s">
        <v>11</v>
      </c>
      <c r="E172" s="105" t="s">
        <v>11</v>
      </c>
      <c r="F172" s="105" t="s">
        <v>11</v>
      </c>
      <c r="G172" s="105" t="s">
        <v>11</v>
      </c>
      <c r="H172" s="105" t="s">
        <v>11</v>
      </c>
      <c r="I172" s="105" t="s">
        <v>11</v>
      </c>
      <c r="J172" s="297" t="s">
        <v>11</v>
      </c>
      <c r="K172" s="297" t="s">
        <v>11</v>
      </c>
      <c r="L172" s="297" t="s">
        <v>11</v>
      </c>
      <c r="M172" s="297" t="s">
        <v>11</v>
      </c>
      <c r="N172" s="297" t="s">
        <v>11</v>
      </c>
      <c r="O172" s="297" t="s">
        <v>11</v>
      </c>
      <c r="P172" s="297" t="s">
        <v>11</v>
      </c>
      <c r="Q172" s="297" t="s">
        <v>11</v>
      </c>
      <c r="R172" s="297" t="s">
        <v>11</v>
      </c>
      <c r="S172" s="297" t="s">
        <v>11</v>
      </c>
      <c r="T172" s="298">
        <v>0.69</v>
      </c>
      <c r="U172" s="298">
        <v>0.72888082245845032</v>
      </c>
      <c r="V172" s="298">
        <v>0.74532180354008692</v>
      </c>
      <c r="W172" s="298">
        <v>0.76559596362231641</v>
      </c>
      <c r="X172" s="298">
        <v>0.82881341452432422</v>
      </c>
      <c r="Y172" s="298">
        <v>0.88133662993928941</v>
      </c>
      <c r="Z172" s="298">
        <f>AF172</f>
        <v>0.95472072371995986</v>
      </c>
      <c r="AA172" s="298"/>
      <c r="AC172" s="298">
        <v>0.92237302121335119</v>
      </c>
      <c r="AD172" s="298">
        <v>0.93527696114054637</v>
      </c>
      <c r="AE172" s="329">
        <v>0.94445656054532179</v>
      </c>
      <c r="AF172" s="329">
        <v>0.95472072371995986</v>
      </c>
      <c r="AG172" s="329">
        <v>0.97911430379790576</v>
      </c>
      <c r="AH172" s="329">
        <v>0.97911430379790576</v>
      </c>
      <c r="AI172" s="329"/>
      <c r="AJ172" s="329"/>
    </row>
    <row r="173" spans="2:36" x14ac:dyDescent="0.35">
      <c r="B173" s="46" t="s">
        <v>75</v>
      </c>
      <c r="C173" s="105" t="s">
        <v>11</v>
      </c>
      <c r="D173" s="105" t="s">
        <v>11</v>
      </c>
      <c r="E173" s="105" t="s">
        <v>11</v>
      </c>
      <c r="F173" s="105" t="s">
        <v>11</v>
      </c>
      <c r="G173" s="105" t="s">
        <v>11</v>
      </c>
      <c r="H173" s="105" t="s">
        <v>11</v>
      </c>
      <c r="I173" s="105" t="s">
        <v>11</v>
      </c>
      <c r="J173" s="297" t="s">
        <v>11</v>
      </c>
      <c r="K173" s="297" t="s">
        <v>11</v>
      </c>
      <c r="L173" s="297" t="s">
        <v>11</v>
      </c>
      <c r="M173" s="297" t="s">
        <v>11</v>
      </c>
      <c r="N173" s="297" t="s">
        <v>11</v>
      </c>
      <c r="O173" s="297" t="s">
        <v>11</v>
      </c>
      <c r="P173" s="297" t="s">
        <v>11</v>
      </c>
      <c r="Q173" s="297" t="s">
        <v>11</v>
      </c>
      <c r="R173" s="297" t="s">
        <v>11</v>
      </c>
      <c r="S173" s="297" t="s">
        <v>11</v>
      </c>
      <c r="T173" s="298" t="s">
        <v>336</v>
      </c>
      <c r="U173" s="298">
        <v>1</v>
      </c>
      <c r="V173" s="298">
        <v>1</v>
      </c>
      <c r="W173" s="298">
        <v>0.99351652194183804</v>
      </c>
      <c r="X173" s="298">
        <v>0.99720568476016735</v>
      </c>
      <c r="Y173" s="298">
        <v>0.99388022345734572</v>
      </c>
      <c r="Z173" s="298">
        <f>AF173</f>
        <v>0.99302775486344241</v>
      </c>
      <c r="AA173" s="298"/>
      <c r="AC173" s="298">
        <v>0.99440449963656707</v>
      </c>
      <c r="AD173" s="298">
        <v>0.9944153949516491</v>
      </c>
      <c r="AE173" s="329">
        <v>0.99352988353853566</v>
      </c>
      <c r="AF173" s="329">
        <v>0.99302775486344241</v>
      </c>
      <c r="AG173" s="329">
        <v>0.99740683389797635</v>
      </c>
      <c r="AH173" s="329">
        <v>0.98962084630360891</v>
      </c>
      <c r="AI173" s="329"/>
      <c r="AJ173" s="329"/>
    </row>
    <row r="174" spans="2:36" x14ac:dyDescent="0.35">
      <c r="B174" s="46"/>
      <c r="C174" s="120"/>
      <c r="D174" s="120"/>
      <c r="E174" s="120"/>
      <c r="F174" s="120"/>
      <c r="G174" s="120"/>
      <c r="H174" s="120"/>
      <c r="I174" s="120"/>
      <c r="J174" s="375"/>
      <c r="K174" s="375"/>
      <c r="L174" s="375"/>
      <c r="M174" s="375"/>
      <c r="N174" s="375"/>
      <c r="O174" s="375"/>
      <c r="P174" s="375"/>
      <c r="Q174" s="375"/>
      <c r="R174" s="375"/>
      <c r="S174" s="375"/>
      <c r="T174" s="375"/>
      <c r="U174" s="375"/>
      <c r="V174" s="298"/>
      <c r="AC174" s="259"/>
      <c r="AD174" s="259"/>
      <c r="AE174" s="298"/>
    </row>
    <row r="175" spans="2:36" x14ac:dyDescent="0.35">
      <c r="B175" s="177" t="s">
        <v>132</v>
      </c>
      <c r="C175" s="61">
        <v>2001</v>
      </c>
      <c r="D175" s="61">
        <v>2002</v>
      </c>
      <c r="E175" s="61">
        <v>2003</v>
      </c>
      <c r="F175" s="61">
        <v>2004</v>
      </c>
      <c r="G175" s="61">
        <v>2005</v>
      </c>
      <c r="H175" s="61">
        <v>2006</v>
      </c>
      <c r="I175" s="61">
        <v>2007</v>
      </c>
      <c r="J175" s="235">
        <v>2008</v>
      </c>
      <c r="K175" s="235">
        <v>2009</v>
      </c>
      <c r="L175" s="235">
        <v>2010</v>
      </c>
      <c r="M175" s="235">
        <v>2011</v>
      </c>
      <c r="N175" s="235">
        <v>2012</v>
      </c>
      <c r="O175" s="235">
        <v>2013</v>
      </c>
      <c r="P175" s="235">
        <v>2014</v>
      </c>
      <c r="Q175" s="235">
        <v>2015</v>
      </c>
      <c r="R175" s="235">
        <v>2016</v>
      </c>
      <c r="S175" s="235">
        <v>2017</v>
      </c>
      <c r="T175" s="235">
        <v>2018</v>
      </c>
      <c r="U175" s="235">
        <v>2019</v>
      </c>
      <c r="V175" s="235">
        <v>2020</v>
      </c>
      <c r="W175" s="235">
        <v>2021</v>
      </c>
      <c r="X175" s="235">
        <v>2022</v>
      </c>
      <c r="Y175" s="236">
        <v>2023</v>
      </c>
      <c r="Z175" s="237">
        <v>2024</v>
      </c>
      <c r="AA175" s="237"/>
      <c r="AC175" s="238" t="s">
        <v>3</v>
      </c>
      <c r="AD175" s="238" t="s">
        <v>4</v>
      </c>
      <c r="AE175" s="238" t="s">
        <v>5</v>
      </c>
      <c r="AF175" s="238">
        <v>2024</v>
      </c>
      <c r="AG175" s="239" t="s">
        <v>282</v>
      </c>
      <c r="AH175" s="239" t="s">
        <v>283</v>
      </c>
      <c r="AI175" s="239" t="s">
        <v>284</v>
      </c>
      <c r="AJ175" s="239">
        <v>2025</v>
      </c>
    </row>
    <row r="176" spans="2:36" x14ac:dyDescent="0.35">
      <c r="B176" s="48" t="s">
        <v>70</v>
      </c>
      <c r="C176" s="26">
        <v>0</v>
      </c>
      <c r="D176" s="26">
        <v>0</v>
      </c>
      <c r="E176" s="26">
        <v>0</v>
      </c>
      <c r="F176" s="26">
        <v>0</v>
      </c>
      <c r="G176" s="26">
        <v>0</v>
      </c>
      <c r="H176" s="26">
        <v>0</v>
      </c>
      <c r="I176" s="26">
        <v>0</v>
      </c>
      <c r="J176" s="268">
        <v>0</v>
      </c>
      <c r="K176" s="268">
        <v>0</v>
      </c>
      <c r="L176" s="268">
        <v>47836.162185740977</v>
      </c>
      <c r="M176" s="268">
        <v>46508.316016356795</v>
      </c>
      <c r="N176" s="268">
        <v>44653.81966570692</v>
      </c>
      <c r="O176" s="268">
        <v>43858.187953054905</v>
      </c>
      <c r="P176" s="268">
        <v>43808.215470746101</v>
      </c>
      <c r="Q176" s="268">
        <f>Q177+Q178+Q179</f>
        <v>44277</v>
      </c>
      <c r="R176" s="268">
        <f>R177+R178+R179</f>
        <v>44599</v>
      </c>
      <c r="S176" s="268">
        <f>S177+S178+S179</f>
        <v>44748</v>
      </c>
      <c r="T176" s="268">
        <v>46058.884367194987</v>
      </c>
      <c r="U176" s="268">
        <v>45666.473784279187</v>
      </c>
      <c r="V176" s="268">
        <v>44142.807206436002</v>
      </c>
      <c r="W176" s="268">
        <v>44752.004502915996</v>
      </c>
      <c r="X176" s="268">
        <v>45494.451231786996</v>
      </c>
      <c r="Y176" s="268">
        <v>45977.877195959009</v>
      </c>
      <c r="Z176" s="268">
        <f>AF176</f>
        <v>46557.481156303002</v>
      </c>
      <c r="AA176" s="268"/>
      <c r="AC176" s="268">
        <v>12284.682515649001</v>
      </c>
      <c r="AD176" s="268">
        <v>23187.303843024001</v>
      </c>
      <c r="AE176" s="268">
        <v>34683.830772055997</v>
      </c>
      <c r="AF176" s="268">
        <v>46557.481156303002</v>
      </c>
      <c r="AG176" s="268">
        <v>12652.801357394997</v>
      </c>
      <c r="AH176" s="268">
        <v>23832.069298117</v>
      </c>
      <c r="AI176" s="268"/>
      <c r="AJ176" s="268"/>
    </row>
    <row r="177" spans="2:36" x14ac:dyDescent="0.35">
      <c r="B177" s="41" t="s">
        <v>140</v>
      </c>
      <c r="C177" s="25">
        <v>0</v>
      </c>
      <c r="D177" s="25">
        <v>0</v>
      </c>
      <c r="E177" s="25">
        <v>0</v>
      </c>
      <c r="F177" s="25">
        <v>0</v>
      </c>
      <c r="G177" s="25">
        <v>0</v>
      </c>
      <c r="H177" s="25">
        <v>0</v>
      </c>
      <c r="I177" s="25">
        <v>0</v>
      </c>
      <c r="J177" s="259">
        <v>0</v>
      </c>
      <c r="K177" s="259">
        <v>0</v>
      </c>
      <c r="L177" s="259">
        <v>1523.7382063289997</v>
      </c>
      <c r="M177" s="259">
        <v>1774.7020604000006</v>
      </c>
      <c r="N177" s="259">
        <v>1901.2691349999998</v>
      </c>
      <c r="O177" s="259">
        <v>2094.9450020000004</v>
      </c>
      <c r="P177" s="259">
        <v>2112.6291889999998</v>
      </c>
      <c r="Q177" s="259">
        <v>2173.5</v>
      </c>
      <c r="R177" s="259">
        <v>2115</v>
      </c>
      <c r="S177" s="259">
        <v>2158</v>
      </c>
      <c r="T177" s="259">
        <v>2365.6874869999997</v>
      </c>
      <c r="U177" s="259">
        <v>2343.5984089999997</v>
      </c>
      <c r="V177" s="259">
        <v>2461.3719180000003</v>
      </c>
      <c r="W177" s="259">
        <v>2282.270614</v>
      </c>
      <c r="X177" s="259">
        <v>2241.5415560000001</v>
      </c>
      <c r="Y177" s="259">
        <v>2367.8323230000005</v>
      </c>
      <c r="Z177" s="259">
        <f>AF177</f>
        <v>2513.9659980000001</v>
      </c>
      <c r="AA177" s="259"/>
      <c r="AC177" s="259">
        <v>628.427504</v>
      </c>
      <c r="AD177" s="259">
        <v>1306.772504</v>
      </c>
      <c r="AE177" s="259">
        <v>1895.2876229999999</v>
      </c>
      <c r="AF177" s="259">
        <v>2513.9659980000001</v>
      </c>
      <c r="AG177" s="259">
        <v>668.67898199999991</v>
      </c>
      <c r="AH177" s="259">
        <v>1315.916078</v>
      </c>
      <c r="AI177" s="259"/>
      <c r="AJ177" s="259"/>
    </row>
    <row r="178" spans="2:36" x14ac:dyDescent="0.35">
      <c r="B178" s="41" t="s">
        <v>134</v>
      </c>
      <c r="C178" s="25">
        <v>0</v>
      </c>
      <c r="D178" s="25">
        <v>0</v>
      </c>
      <c r="E178" s="25">
        <v>0</v>
      </c>
      <c r="F178" s="25">
        <v>0</v>
      </c>
      <c r="G178" s="25">
        <v>0</v>
      </c>
      <c r="H178" s="25">
        <v>0</v>
      </c>
      <c r="I178" s="25">
        <v>0</v>
      </c>
      <c r="J178" s="259">
        <v>0</v>
      </c>
      <c r="K178" s="259">
        <v>0</v>
      </c>
      <c r="L178" s="259">
        <v>21007.529265069265</v>
      </c>
      <c r="M178" s="259">
        <v>20767.10992958572</v>
      </c>
      <c r="N178" s="259">
        <v>20299.563863288</v>
      </c>
      <c r="O178" s="259">
        <v>20441.681369177997</v>
      </c>
      <c r="P178" s="259">
        <v>20730.354919060999</v>
      </c>
      <c r="Q178" s="259">
        <v>21034.5</v>
      </c>
      <c r="R178" s="259">
        <v>21026</v>
      </c>
      <c r="S178" s="259">
        <v>21715</v>
      </c>
      <c r="T178" s="259">
        <v>21996.233549510995</v>
      </c>
      <c r="U178" s="259">
        <v>21997.891750938699</v>
      </c>
      <c r="V178" s="259">
        <v>20705.516617846999</v>
      </c>
      <c r="W178" s="259">
        <v>21234.228221525998</v>
      </c>
      <c r="X178" s="259">
        <v>21757.558752575002</v>
      </c>
      <c r="Y178" s="259">
        <v>21374.262294022003</v>
      </c>
      <c r="Z178" s="259">
        <f>AF178</f>
        <v>21619.869856935002</v>
      </c>
      <c r="AA178" s="259"/>
      <c r="AC178" s="259">
        <v>5327.6911855410008</v>
      </c>
      <c r="AD178" s="259">
        <v>10585.130173983001</v>
      </c>
      <c r="AE178" s="259">
        <v>16157.237060454001</v>
      </c>
      <c r="AF178" s="259">
        <v>21619.869856935002</v>
      </c>
      <c r="AG178" s="259">
        <v>5364.5310312809997</v>
      </c>
      <c r="AH178" s="259">
        <v>10603.705761301</v>
      </c>
      <c r="AI178" s="259"/>
      <c r="AJ178" s="259"/>
    </row>
    <row r="179" spans="2:36" x14ac:dyDescent="0.35">
      <c r="B179" s="41" t="s">
        <v>135</v>
      </c>
      <c r="C179" s="25">
        <v>0</v>
      </c>
      <c r="D179" s="25">
        <v>0</v>
      </c>
      <c r="E179" s="25">
        <v>0</v>
      </c>
      <c r="F179" s="25">
        <v>0</v>
      </c>
      <c r="G179" s="25">
        <v>0</v>
      </c>
      <c r="H179" s="25">
        <v>0</v>
      </c>
      <c r="I179" s="25">
        <v>0</v>
      </c>
      <c r="J179" s="259">
        <v>0</v>
      </c>
      <c r="K179" s="259">
        <v>0</v>
      </c>
      <c r="L179" s="259">
        <v>25304.894714342714</v>
      </c>
      <c r="M179" s="259">
        <v>23966.50402637108</v>
      </c>
      <c r="N179" s="259">
        <v>22452.986667418922</v>
      </c>
      <c r="O179" s="259">
        <v>21321.561581876907</v>
      </c>
      <c r="P179" s="259">
        <v>20965.231362685103</v>
      </c>
      <c r="Q179" s="259">
        <v>21069</v>
      </c>
      <c r="R179" s="259">
        <v>21458</v>
      </c>
      <c r="S179" s="259">
        <v>20875</v>
      </c>
      <c r="T179" s="259">
        <v>21696.963330683997</v>
      </c>
      <c r="U179" s="259">
        <v>21324.98362434049</v>
      </c>
      <c r="V179" s="259">
        <v>20975.918670589002</v>
      </c>
      <c r="W179" s="259">
        <v>21235.50566739</v>
      </c>
      <c r="X179" s="259">
        <v>21495.350923211998</v>
      </c>
      <c r="Y179" s="259">
        <v>22235.782578937004</v>
      </c>
      <c r="Z179" s="259">
        <f>AF179</f>
        <v>22423.645301368</v>
      </c>
      <c r="AA179" s="259"/>
      <c r="AC179" s="259">
        <v>6328.5638261080003</v>
      </c>
      <c r="AD179" s="259">
        <v>11295.401165040999</v>
      </c>
      <c r="AE179" s="259">
        <v>16631.306088601999</v>
      </c>
      <c r="AF179" s="259">
        <v>22423.645301368</v>
      </c>
      <c r="AG179" s="259">
        <v>6619.5913441139992</v>
      </c>
      <c r="AH179" s="259">
        <v>11912.447458815997</v>
      </c>
      <c r="AI179" s="259"/>
      <c r="AJ179" s="259"/>
    </row>
    <row r="180" spans="2:36" x14ac:dyDescent="0.35">
      <c r="B180" s="41"/>
      <c r="C180" s="25"/>
      <c r="D180" s="25"/>
      <c r="E180" s="25"/>
      <c r="F180" s="25"/>
      <c r="G180" s="25"/>
      <c r="H180" s="25"/>
      <c r="I180" s="25"/>
      <c r="J180" s="259"/>
      <c r="K180" s="259"/>
      <c r="L180" s="259"/>
      <c r="M180" s="259"/>
      <c r="N180" s="259"/>
      <c r="O180" s="259"/>
      <c r="P180" s="259"/>
      <c r="Q180" s="259"/>
      <c r="R180" s="259"/>
      <c r="S180" s="259"/>
      <c r="T180" s="259"/>
      <c r="U180" s="259"/>
      <c r="V180" s="268"/>
      <c r="W180" s="268"/>
      <c r="X180" s="268"/>
      <c r="Y180" s="268"/>
      <c r="Z180" s="259"/>
      <c r="AA180" s="259"/>
      <c r="AC180" s="268"/>
      <c r="AD180" s="268"/>
      <c r="AE180" s="268"/>
      <c r="AF180" s="268"/>
      <c r="AG180" s="268"/>
      <c r="AH180" s="268"/>
      <c r="AI180" s="268"/>
      <c r="AJ180" s="268"/>
    </row>
    <row r="181" spans="2:36" x14ac:dyDescent="0.35">
      <c r="B181" s="34" t="s">
        <v>75</v>
      </c>
      <c r="C181" s="26">
        <v>0</v>
      </c>
      <c r="D181" s="26">
        <v>0</v>
      </c>
      <c r="E181" s="26">
        <v>0</v>
      </c>
      <c r="F181" s="26">
        <v>0</v>
      </c>
      <c r="G181" s="26">
        <v>0</v>
      </c>
      <c r="H181" s="26">
        <v>0</v>
      </c>
      <c r="I181" s="26">
        <v>0</v>
      </c>
      <c r="J181" s="268">
        <v>0</v>
      </c>
      <c r="K181" s="268">
        <v>0</v>
      </c>
      <c r="L181" s="268">
        <v>9320</v>
      </c>
      <c r="M181" s="268">
        <v>9516.56</v>
      </c>
      <c r="N181" s="268">
        <v>9003.02</v>
      </c>
      <c r="O181" s="268">
        <v>9147.36</v>
      </c>
      <c r="P181" s="268">
        <v>9176.85</v>
      </c>
      <c r="Q181" s="268">
        <f>Q182+Q183</f>
        <v>9168</v>
      </c>
      <c r="R181" s="268">
        <f>R182+R183</f>
        <v>9190</v>
      </c>
      <c r="S181" s="268">
        <f>S182+S183</f>
        <v>9331</v>
      </c>
      <c r="T181" s="268">
        <v>9360.379332549619</v>
      </c>
      <c r="U181" s="268">
        <v>8261.5793805285102</v>
      </c>
      <c r="V181" s="268">
        <v>7558.9973057150009</v>
      </c>
      <c r="W181" s="268">
        <v>14116.703346885999</v>
      </c>
      <c r="X181" s="268">
        <v>13285.903787007999</v>
      </c>
      <c r="Y181" s="268">
        <v>12682.462229151999</v>
      </c>
      <c r="Z181" s="268">
        <f>AF181</f>
        <v>13260.596141370999</v>
      </c>
      <c r="AA181" s="268"/>
      <c r="AC181" s="268">
        <v>3336.5729170160002</v>
      </c>
      <c r="AD181" s="268">
        <v>6635.1160178320006</v>
      </c>
      <c r="AE181" s="268">
        <v>9884.8987830490005</v>
      </c>
      <c r="AF181" s="268">
        <v>13260.596141370999</v>
      </c>
      <c r="AG181" s="268">
        <v>3463.5667810069999</v>
      </c>
      <c r="AH181" s="268">
        <v>6851.5263355469997</v>
      </c>
      <c r="AI181" s="268"/>
      <c r="AJ181" s="268"/>
    </row>
    <row r="182" spans="2:36" x14ac:dyDescent="0.35">
      <c r="B182" s="41" t="s">
        <v>134</v>
      </c>
      <c r="C182" s="25">
        <v>0</v>
      </c>
      <c r="D182" s="25">
        <v>0</v>
      </c>
      <c r="E182" s="25">
        <v>0</v>
      </c>
      <c r="F182" s="25">
        <v>0</v>
      </c>
      <c r="G182" s="25">
        <v>0</v>
      </c>
      <c r="H182" s="25">
        <v>0</v>
      </c>
      <c r="I182" s="25">
        <v>0</v>
      </c>
      <c r="J182" s="259">
        <v>0</v>
      </c>
      <c r="K182" s="259">
        <v>0</v>
      </c>
      <c r="L182" s="259">
        <v>6674</v>
      </c>
      <c r="M182" s="259">
        <v>7094.16</v>
      </c>
      <c r="N182" s="259">
        <v>6512.33</v>
      </c>
      <c r="O182" s="259">
        <v>6664.49</v>
      </c>
      <c r="P182" s="259">
        <v>6794.75</v>
      </c>
      <c r="Q182" s="259">
        <v>6945</v>
      </c>
      <c r="R182" s="259">
        <v>6946</v>
      </c>
      <c r="S182" s="259">
        <v>7109</v>
      </c>
      <c r="T182" s="259">
        <v>7110.0330977642898</v>
      </c>
      <c r="U182" s="259">
        <v>6032.15385233291</v>
      </c>
      <c r="V182" s="259">
        <v>5426.5935930000005</v>
      </c>
      <c r="W182" s="259">
        <v>9986.7962710009997</v>
      </c>
      <c r="X182" s="259">
        <v>9371.515664999999</v>
      </c>
      <c r="Y182" s="259">
        <v>8760.341677638</v>
      </c>
      <c r="Z182" s="259">
        <f>AF182</f>
        <v>9302.2838134669983</v>
      </c>
      <c r="AA182" s="259"/>
      <c r="AC182" s="259">
        <v>2263.276496</v>
      </c>
      <c r="AD182" s="259">
        <v>4624.7399138000001</v>
      </c>
      <c r="AE182" s="259">
        <v>6929.3571163739998</v>
      </c>
      <c r="AF182" s="259">
        <v>9302.2838134669983</v>
      </c>
      <c r="AG182" s="259">
        <v>2386.461863</v>
      </c>
      <c r="AH182" s="259">
        <v>4834.1290255619997</v>
      </c>
      <c r="AI182" s="259"/>
      <c r="AJ182" s="259"/>
    </row>
    <row r="183" spans="2:36" x14ac:dyDescent="0.35">
      <c r="B183" s="41" t="s">
        <v>135</v>
      </c>
      <c r="C183" s="25">
        <v>0</v>
      </c>
      <c r="D183" s="25">
        <v>0</v>
      </c>
      <c r="E183" s="25">
        <v>0</v>
      </c>
      <c r="F183" s="25">
        <v>0</v>
      </c>
      <c r="G183" s="25">
        <v>0</v>
      </c>
      <c r="H183" s="25">
        <v>0</v>
      </c>
      <c r="I183" s="25">
        <v>0</v>
      </c>
      <c r="J183" s="259">
        <v>0</v>
      </c>
      <c r="K183" s="259">
        <v>0</v>
      </c>
      <c r="L183" s="259">
        <v>2646</v>
      </c>
      <c r="M183" s="259">
        <v>2422.4</v>
      </c>
      <c r="N183" s="259">
        <v>2490.69</v>
      </c>
      <c r="O183" s="259">
        <v>2482.87</v>
      </c>
      <c r="P183" s="259">
        <v>2382.1</v>
      </c>
      <c r="Q183" s="259">
        <v>2223</v>
      </c>
      <c r="R183" s="259">
        <v>2244</v>
      </c>
      <c r="S183" s="259">
        <v>2222</v>
      </c>
      <c r="T183" s="259">
        <v>2250.3462347853301</v>
      </c>
      <c r="U183" s="259">
        <v>2229.4255281956002</v>
      </c>
      <c r="V183" s="259">
        <v>2132.4037127150004</v>
      </c>
      <c r="W183" s="259">
        <v>4129.9070758850003</v>
      </c>
      <c r="X183" s="259">
        <v>3914.3881220080007</v>
      </c>
      <c r="Y183" s="259">
        <v>3922.1205515139995</v>
      </c>
      <c r="Z183" s="259">
        <f>AF183</f>
        <v>3958.3123279040001</v>
      </c>
      <c r="AA183" s="259"/>
      <c r="AC183" s="259">
        <v>1073.2964210160001</v>
      </c>
      <c r="AD183" s="259">
        <v>2010.3761040320001</v>
      </c>
      <c r="AE183" s="259">
        <v>2955.5416666749998</v>
      </c>
      <c r="AF183" s="259">
        <v>3958.3123279040001</v>
      </c>
      <c r="AG183" s="259">
        <v>1077.1049180070002</v>
      </c>
      <c r="AH183" s="259">
        <v>2017.397309985</v>
      </c>
      <c r="AI183" s="259"/>
      <c r="AJ183" s="259"/>
    </row>
    <row r="184" spans="2:36" x14ac:dyDescent="0.35">
      <c r="B184" s="41"/>
      <c r="C184" s="25"/>
      <c r="D184" s="25"/>
      <c r="E184" s="25"/>
      <c r="F184" s="25"/>
      <c r="G184" s="25"/>
      <c r="H184" s="25"/>
      <c r="I184" s="25"/>
      <c r="J184" s="259"/>
      <c r="K184" s="259"/>
      <c r="L184" s="259"/>
      <c r="M184" s="259"/>
      <c r="N184" s="259"/>
      <c r="O184" s="259"/>
      <c r="P184" s="259"/>
      <c r="Q184" s="259"/>
      <c r="R184" s="259"/>
      <c r="S184" s="259"/>
      <c r="T184" s="259"/>
      <c r="U184" s="259"/>
      <c r="V184" s="268"/>
      <c r="W184" s="268"/>
      <c r="X184" s="268"/>
      <c r="Y184" s="268"/>
      <c r="Z184" s="259"/>
      <c r="AA184" s="259"/>
      <c r="AC184" s="268"/>
      <c r="AD184" s="268"/>
      <c r="AE184" s="268"/>
      <c r="AF184" s="268"/>
      <c r="AG184" s="268"/>
      <c r="AH184" s="268"/>
      <c r="AI184" s="268"/>
      <c r="AJ184" s="268"/>
    </row>
    <row r="185" spans="2:36" x14ac:dyDescent="0.35">
      <c r="B185" s="34" t="s">
        <v>76</v>
      </c>
      <c r="C185" s="26">
        <v>0</v>
      </c>
      <c r="D185" s="26">
        <v>0</v>
      </c>
      <c r="E185" s="26">
        <v>0</v>
      </c>
      <c r="F185" s="26">
        <v>0</v>
      </c>
      <c r="G185" s="26">
        <v>0</v>
      </c>
      <c r="H185" s="26">
        <v>0</v>
      </c>
      <c r="I185" s="26">
        <v>0</v>
      </c>
      <c r="J185" s="268">
        <v>0</v>
      </c>
      <c r="K185" s="268">
        <v>0</v>
      </c>
      <c r="L185" s="268">
        <v>23748.900296291002</v>
      </c>
      <c r="M185" s="268">
        <v>24543.705012759616</v>
      </c>
      <c r="N185" s="268">
        <v>24922.810352480948</v>
      </c>
      <c r="O185" s="268">
        <v>25880.300815399998</v>
      </c>
      <c r="P185" s="268">
        <v>26443.121351299997</v>
      </c>
      <c r="Q185" s="268">
        <f>Q186+Q187+Q188</f>
        <v>25396</v>
      </c>
      <c r="R185" s="268">
        <f>R186+R187+R188</f>
        <v>24424.799999999999</v>
      </c>
      <c r="S185" s="268">
        <f>S186+S187+S188</f>
        <v>24704</v>
      </c>
      <c r="T185" s="268">
        <v>25006.845590034191</v>
      </c>
      <c r="U185" s="268">
        <v>25591.223426515528</v>
      </c>
      <c r="V185" s="268">
        <v>24421</v>
      </c>
      <c r="W185" s="268">
        <v>26015.931676027001</v>
      </c>
      <c r="X185" s="268">
        <v>26491.322074858006</v>
      </c>
      <c r="Y185" s="268">
        <v>27777.512648584001</v>
      </c>
      <c r="Z185" s="268">
        <f>AF185</f>
        <v>29812.763312763003</v>
      </c>
      <c r="AA185" s="268"/>
      <c r="AC185" s="268">
        <v>7308.2860633489991</v>
      </c>
      <c r="AD185" s="268">
        <v>14868.423367933001</v>
      </c>
      <c r="AE185" s="268">
        <v>22278.506759846001</v>
      </c>
      <c r="AF185" s="268">
        <v>29812.763312763003</v>
      </c>
      <c r="AG185" s="268">
        <v>7852.9730412419995</v>
      </c>
      <c r="AH185" s="268">
        <v>15143.457468666</v>
      </c>
      <c r="AI185" s="268"/>
      <c r="AJ185" s="268"/>
    </row>
    <row r="186" spans="2:36" x14ac:dyDescent="0.35">
      <c r="B186" s="41" t="s">
        <v>155</v>
      </c>
      <c r="C186" s="25">
        <v>0</v>
      </c>
      <c r="D186" s="25">
        <v>0</v>
      </c>
      <c r="E186" s="25">
        <v>0</v>
      </c>
      <c r="F186" s="25">
        <v>0</v>
      </c>
      <c r="G186" s="25">
        <v>0</v>
      </c>
      <c r="H186" s="25">
        <v>0</v>
      </c>
      <c r="I186" s="25">
        <v>0</v>
      </c>
      <c r="J186" s="259">
        <v>0</v>
      </c>
      <c r="K186" s="259">
        <v>0</v>
      </c>
      <c r="L186" s="259">
        <v>9034.0080040000012</v>
      </c>
      <c r="M186" s="259">
        <v>9413.9346869406163</v>
      </c>
      <c r="N186" s="259">
        <v>9305.1876075498785</v>
      </c>
      <c r="O186" s="259">
        <v>9891.9624626000004</v>
      </c>
      <c r="P186" s="259">
        <v>9903.4208980999992</v>
      </c>
      <c r="Q186" s="259">
        <v>9354</v>
      </c>
      <c r="R186" s="259">
        <v>9063</v>
      </c>
      <c r="S186" s="259">
        <v>10488</v>
      </c>
      <c r="T186" s="259">
        <v>11173.044852031358</v>
      </c>
      <c r="U186" s="259">
        <v>11389.168486841751</v>
      </c>
      <c r="V186" s="259">
        <v>10992</v>
      </c>
      <c r="W186" s="259">
        <v>12450.758695522998</v>
      </c>
      <c r="X186" s="259">
        <v>12737.459962085999</v>
      </c>
      <c r="Y186" s="259">
        <v>13471.066256078002</v>
      </c>
      <c r="Z186" s="259">
        <f>AF186</f>
        <v>15024.805713942998</v>
      </c>
      <c r="AA186" s="259"/>
      <c r="AC186" s="259">
        <v>3581.8383233609998</v>
      </c>
      <c r="AD186" s="259">
        <v>7320.7177251500007</v>
      </c>
      <c r="AE186" s="259">
        <v>11168.121378275</v>
      </c>
      <c r="AF186" s="259">
        <v>15024.805713942998</v>
      </c>
      <c r="AG186" s="259">
        <v>3873.1918091910002</v>
      </c>
      <c r="AH186" s="259">
        <v>7760.5118534859994</v>
      </c>
      <c r="AI186" s="259"/>
      <c r="AJ186" s="259"/>
    </row>
    <row r="187" spans="2:36" x14ac:dyDescent="0.35">
      <c r="B187" s="41" t="s">
        <v>156</v>
      </c>
      <c r="C187" s="25">
        <v>0</v>
      </c>
      <c r="D187" s="25">
        <v>0</v>
      </c>
      <c r="E187" s="25">
        <v>0</v>
      </c>
      <c r="F187" s="25">
        <v>0</v>
      </c>
      <c r="G187" s="25">
        <v>0</v>
      </c>
      <c r="H187" s="25">
        <v>0</v>
      </c>
      <c r="I187" s="25">
        <v>0</v>
      </c>
      <c r="J187" s="259">
        <v>0</v>
      </c>
      <c r="K187" s="259">
        <v>0</v>
      </c>
      <c r="L187" s="259">
        <v>4290.504069347</v>
      </c>
      <c r="M187" s="259">
        <v>4289.8404199500001</v>
      </c>
      <c r="N187" s="259">
        <v>4084.6331004760004</v>
      </c>
      <c r="O187" s="259">
        <v>3921.9147002999998</v>
      </c>
      <c r="P187" s="259">
        <v>3828.9422788000002</v>
      </c>
      <c r="Q187" s="259">
        <v>3470</v>
      </c>
      <c r="R187" s="259">
        <v>2745.4</v>
      </c>
      <c r="S187" s="259">
        <v>2060</v>
      </c>
      <c r="T187" s="259">
        <v>1890.3064438720003</v>
      </c>
      <c r="U187" s="259">
        <v>1718.5116513369999</v>
      </c>
      <c r="V187" s="259">
        <v>1405.4386526870001</v>
      </c>
      <c r="W187" s="259">
        <v>1366.628102162</v>
      </c>
      <c r="X187" s="259">
        <v>1201.52932177</v>
      </c>
      <c r="Y187" s="259">
        <v>1032.9087058809982</v>
      </c>
      <c r="Z187" s="259">
        <f>AF187</f>
        <v>878.42954882500635</v>
      </c>
      <c r="AA187" s="259"/>
      <c r="AC187" s="259">
        <v>224.98057074561257</v>
      </c>
      <c r="AD187" s="259">
        <v>522.5367146030012</v>
      </c>
      <c r="AE187" s="259">
        <v>687.03354752300038</v>
      </c>
      <c r="AF187" s="259">
        <v>878.42954882500635</v>
      </c>
      <c r="AG187" s="259">
        <v>272.76852673299891</v>
      </c>
      <c r="AH187" s="259">
        <v>315.59844475000136</v>
      </c>
      <c r="AI187" s="259"/>
      <c r="AJ187" s="259"/>
    </row>
    <row r="188" spans="2:36" x14ac:dyDescent="0.35">
      <c r="B188" s="41" t="s">
        <v>157</v>
      </c>
      <c r="C188" s="25">
        <v>0</v>
      </c>
      <c r="D188" s="25">
        <v>0</v>
      </c>
      <c r="E188" s="25">
        <v>0</v>
      </c>
      <c r="F188" s="25">
        <v>0</v>
      </c>
      <c r="G188" s="25">
        <v>0</v>
      </c>
      <c r="H188" s="25">
        <v>0</v>
      </c>
      <c r="I188" s="25">
        <v>0</v>
      </c>
      <c r="J188" s="259">
        <v>0</v>
      </c>
      <c r="K188" s="259">
        <v>0</v>
      </c>
      <c r="L188" s="259">
        <v>10424.388222944001</v>
      </c>
      <c r="M188" s="259">
        <v>10839.929905868999</v>
      </c>
      <c r="N188" s="259">
        <v>11532.989644455069</v>
      </c>
      <c r="O188" s="259">
        <v>12066.4236525</v>
      </c>
      <c r="P188" s="259">
        <v>12710.758174399998</v>
      </c>
      <c r="Q188" s="259">
        <v>12572</v>
      </c>
      <c r="R188" s="259">
        <v>12616.4</v>
      </c>
      <c r="S188" s="259">
        <v>12156</v>
      </c>
      <c r="T188" s="259">
        <v>11943.494294130831</v>
      </c>
      <c r="U188" s="259">
        <v>12483.543288336778</v>
      </c>
      <c r="V188" s="259">
        <v>12023.647012121999</v>
      </c>
      <c r="W188" s="259">
        <v>12220.374414122001</v>
      </c>
      <c r="X188" s="259">
        <v>12552.600299687001</v>
      </c>
      <c r="Y188" s="259">
        <v>13273.537686625001</v>
      </c>
      <c r="Z188" s="259">
        <f>AF188</f>
        <v>13909.528049994999</v>
      </c>
      <c r="AA188" s="259"/>
      <c r="AC188" s="259">
        <v>3501.4671692423867</v>
      </c>
      <c r="AD188" s="259">
        <v>7025.1689281799991</v>
      </c>
      <c r="AE188" s="259">
        <v>10423.351834048</v>
      </c>
      <c r="AF188" s="259">
        <v>13909.528049994999</v>
      </c>
      <c r="AG188" s="259">
        <v>3707.0127053180004</v>
      </c>
      <c r="AH188" s="259">
        <v>7067.3471704299991</v>
      </c>
      <c r="AI188" s="259"/>
      <c r="AJ188" s="259"/>
    </row>
    <row r="189" spans="2:36" x14ac:dyDescent="0.35">
      <c r="B189" s="41"/>
      <c r="C189" s="25"/>
      <c r="D189" s="25"/>
      <c r="E189" s="25"/>
      <c r="F189" s="25"/>
      <c r="G189" s="25"/>
      <c r="H189" s="25"/>
      <c r="I189" s="25"/>
      <c r="J189" s="259"/>
      <c r="K189" s="259"/>
      <c r="L189" s="259"/>
      <c r="M189" s="259"/>
      <c r="N189" s="259"/>
      <c r="O189" s="259"/>
      <c r="P189" s="259"/>
      <c r="Q189" s="259"/>
      <c r="R189" s="259"/>
      <c r="S189" s="259"/>
      <c r="T189" s="259"/>
      <c r="U189" s="259"/>
      <c r="V189" s="259"/>
      <c r="W189" s="259"/>
      <c r="X189" s="259"/>
      <c r="Y189" s="259"/>
      <c r="Z189" s="259"/>
      <c r="AA189" s="259"/>
      <c r="AC189" s="259"/>
      <c r="AD189" s="259"/>
      <c r="AE189" s="259"/>
      <c r="AF189" s="259"/>
      <c r="AG189" s="259"/>
      <c r="AH189" s="259"/>
      <c r="AI189" s="259"/>
      <c r="AJ189" s="259"/>
    </row>
    <row r="190" spans="2:36" x14ac:dyDescent="0.35">
      <c r="B190" s="40" t="s">
        <v>238</v>
      </c>
      <c r="C190" s="26">
        <f t="shared" ref="C190:P190" si="87">C185+C181+C176</f>
        <v>0</v>
      </c>
      <c r="D190" s="26">
        <f t="shared" si="87"/>
        <v>0</v>
      </c>
      <c r="E190" s="26">
        <f t="shared" si="87"/>
        <v>0</v>
      </c>
      <c r="F190" s="26">
        <f t="shared" si="87"/>
        <v>0</v>
      </c>
      <c r="G190" s="26">
        <f t="shared" si="87"/>
        <v>0</v>
      </c>
      <c r="H190" s="26">
        <f t="shared" si="87"/>
        <v>0</v>
      </c>
      <c r="I190" s="26">
        <f t="shared" si="87"/>
        <v>0</v>
      </c>
      <c r="J190" s="268">
        <f t="shared" si="87"/>
        <v>0</v>
      </c>
      <c r="K190" s="268">
        <f t="shared" si="87"/>
        <v>0</v>
      </c>
      <c r="L190" s="268">
        <f t="shared" si="87"/>
        <v>80905.062482031979</v>
      </c>
      <c r="M190" s="268">
        <f>M185+M181+M176</f>
        <v>80568.581029116409</v>
      </c>
      <c r="N190" s="268">
        <f t="shared" si="87"/>
        <v>78579.650018187865</v>
      </c>
      <c r="O190" s="268">
        <f>O185+O181+O176</f>
        <v>78885.848768454904</v>
      </c>
      <c r="P190" s="268">
        <f t="shared" si="87"/>
        <v>79428.186822046089</v>
      </c>
      <c r="Q190" s="268">
        <f>Q185+Q181+Q176</f>
        <v>78841</v>
      </c>
      <c r="R190" s="268">
        <f>R185+R181+R176</f>
        <v>78213.8</v>
      </c>
      <c r="S190" s="268">
        <f>S185+S181+S176</f>
        <v>78783</v>
      </c>
      <c r="T190" s="268">
        <v>80426.109289778804</v>
      </c>
      <c r="U190" s="268">
        <f>+U176+U181+U185</f>
        <v>79519.276591323229</v>
      </c>
      <c r="V190" s="268">
        <v>76123</v>
      </c>
      <c r="W190" s="268">
        <v>84884.639525828999</v>
      </c>
      <c r="X190" s="268">
        <v>85271.677093653008</v>
      </c>
      <c r="Y190" s="268">
        <v>86437.852073695016</v>
      </c>
      <c r="Z190" s="268">
        <f>AF190</f>
        <v>89630.840610437008</v>
      </c>
      <c r="AA190" s="268"/>
      <c r="AC190" s="268">
        <v>22929.541496014001</v>
      </c>
      <c r="AD190" s="268">
        <v>44690.843228789003</v>
      </c>
      <c r="AE190" s="268">
        <v>66847.236314951006</v>
      </c>
      <c r="AF190" s="268">
        <v>89630.840610437008</v>
      </c>
      <c r="AG190" s="268">
        <v>23969.341179643998</v>
      </c>
      <c r="AH190" s="268">
        <v>45827.053102329999</v>
      </c>
      <c r="AI190" s="268"/>
      <c r="AJ190" s="268"/>
    </row>
    <row r="191" spans="2:36" x14ac:dyDescent="0.35">
      <c r="C191" s="28"/>
      <c r="D191" s="28"/>
      <c r="E191" s="28"/>
      <c r="F191" s="28"/>
      <c r="G191" s="28"/>
      <c r="H191" s="28"/>
      <c r="I191" s="28"/>
    </row>
    <row r="194" spans="2:37" x14ac:dyDescent="0.35">
      <c r="B194" s="502"/>
      <c r="C194" s="502"/>
      <c r="D194" s="502"/>
      <c r="E194" s="502"/>
      <c r="F194" s="502"/>
      <c r="G194" s="502"/>
      <c r="H194" s="502"/>
      <c r="I194" s="502"/>
      <c r="J194" s="504"/>
      <c r="K194" s="504"/>
      <c r="L194" s="504"/>
      <c r="M194" s="504"/>
      <c r="N194" s="504"/>
      <c r="O194" s="504"/>
      <c r="P194" s="504"/>
      <c r="Q194" s="504"/>
      <c r="R194" s="504"/>
      <c r="S194" s="504"/>
      <c r="T194" s="504"/>
      <c r="U194" s="504"/>
      <c r="V194" s="504"/>
      <c r="W194" s="504"/>
      <c r="X194" s="504"/>
      <c r="Y194" s="504"/>
      <c r="Z194" s="504"/>
      <c r="AA194" s="504"/>
      <c r="AB194" s="504"/>
      <c r="AC194" s="504"/>
      <c r="AD194" s="504"/>
      <c r="AE194" s="504"/>
      <c r="AF194" s="504"/>
      <c r="AG194" s="504"/>
      <c r="AH194" s="504"/>
      <c r="AI194" s="504"/>
      <c r="AJ194" s="498"/>
      <c r="AK194" s="498"/>
    </row>
    <row r="195" spans="2:37" x14ac:dyDescent="0.35">
      <c r="B195" s="502"/>
      <c r="C195" s="502"/>
      <c r="D195" s="502"/>
      <c r="E195" s="502"/>
      <c r="F195" s="502"/>
      <c r="G195" s="502"/>
      <c r="H195" s="502"/>
      <c r="I195" s="502"/>
      <c r="J195" s="509"/>
      <c r="K195" s="509"/>
      <c r="L195" s="509"/>
      <c r="M195" s="509"/>
      <c r="N195" s="509"/>
      <c r="O195" s="509"/>
      <c r="P195" s="509"/>
      <c r="Q195" s="509"/>
      <c r="R195" s="509"/>
      <c r="S195" s="509"/>
      <c r="T195" s="509"/>
      <c r="U195" s="509"/>
      <c r="V195" s="509"/>
      <c r="W195" s="509"/>
      <c r="X195" s="509"/>
      <c r="Y195" s="509"/>
      <c r="Z195" s="504"/>
      <c r="AA195" s="504"/>
      <c r="AB195" s="509"/>
      <c r="AC195" s="509"/>
      <c r="AD195" s="509"/>
      <c r="AE195" s="509"/>
      <c r="AF195" s="509"/>
      <c r="AG195" s="509"/>
      <c r="AH195" s="509"/>
      <c r="AI195" s="509"/>
      <c r="AJ195" s="509"/>
      <c r="AK195" s="498"/>
    </row>
    <row r="196" spans="2:37" x14ac:dyDescent="0.35">
      <c r="B196" s="502"/>
      <c r="C196" s="502"/>
      <c r="D196" s="502"/>
      <c r="E196" s="502"/>
      <c r="F196" s="502"/>
      <c r="G196" s="502"/>
      <c r="H196" s="502"/>
      <c r="I196" s="502"/>
      <c r="J196" s="509"/>
      <c r="K196" s="509"/>
      <c r="L196" s="509"/>
      <c r="M196" s="509"/>
      <c r="N196" s="509"/>
      <c r="O196" s="509"/>
      <c r="P196" s="509"/>
      <c r="Q196" s="509"/>
      <c r="R196" s="509"/>
      <c r="S196" s="509"/>
      <c r="T196" s="509"/>
      <c r="U196" s="509"/>
      <c r="V196" s="509"/>
      <c r="W196" s="509"/>
      <c r="X196" s="509"/>
      <c r="Y196" s="509"/>
      <c r="Z196" s="504"/>
      <c r="AA196" s="504"/>
      <c r="AB196" s="509"/>
      <c r="AC196" s="509"/>
      <c r="AD196" s="509"/>
      <c r="AE196" s="509"/>
      <c r="AF196" s="509"/>
      <c r="AG196" s="509"/>
      <c r="AH196" s="509"/>
      <c r="AI196" s="509"/>
      <c r="AJ196" s="509"/>
      <c r="AK196" s="498"/>
    </row>
    <row r="197" spans="2:37" x14ac:dyDescent="0.35">
      <c r="B197" s="502"/>
      <c r="C197" s="502"/>
      <c r="D197" s="502"/>
      <c r="E197" s="502"/>
      <c r="F197" s="502"/>
      <c r="G197" s="502"/>
      <c r="H197" s="502"/>
      <c r="I197" s="502"/>
      <c r="J197" s="509"/>
      <c r="K197" s="509"/>
      <c r="L197" s="509"/>
      <c r="M197" s="509"/>
      <c r="N197" s="509"/>
      <c r="O197" s="509"/>
      <c r="P197" s="509"/>
      <c r="Q197" s="509"/>
      <c r="R197" s="509"/>
      <c r="S197" s="509"/>
      <c r="T197" s="509"/>
      <c r="U197" s="509"/>
      <c r="V197" s="509"/>
      <c r="W197" s="509"/>
      <c r="X197" s="509"/>
      <c r="Y197" s="509"/>
      <c r="Z197" s="504"/>
      <c r="AA197" s="504"/>
      <c r="AB197" s="509"/>
      <c r="AC197" s="509"/>
      <c r="AD197" s="509"/>
      <c r="AE197" s="509"/>
      <c r="AF197" s="509"/>
      <c r="AG197" s="509"/>
      <c r="AH197" s="509"/>
      <c r="AI197" s="509"/>
      <c r="AJ197" s="509"/>
      <c r="AK197" s="498"/>
    </row>
    <row r="198" spans="2:37" x14ac:dyDescent="0.35">
      <c r="B198" s="502"/>
      <c r="C198" s="502"/>
      <c r="D198" s="502"/>
      <c r="E198" s="502"/>
      <c r="F198" s="502"/>
      <c r="G198" s="502"/>
      <c r="H198" s="502"/>
      <c r="I198" s="502"/>
      <c r="J198" s="509"/>
      <c r="K198" s="509"/>
      <c r="L198" s="509"/>
      <c r="M198" s="509"/>
      <c r="N198" s="509"/>
      <c r="O198" s="509"/>
      <c r="P198" s="509"/>
      <c r="Q198" s="509"/>
      <c r="R198" s="509"/>
      <c r="S198" s="509"/>
      <c r="T198" s="509"/>
      <c r="U198" s="509"/>
      <c r="V198" s="509"/>
      <c r="W198" s="509"/>
      <c r="X198" s="509"/>
      <c r="Y198" s="509"/>
      <c r="Z198" s="504"/>
      <c r="AA198" s="504"/>
      <c r="AB198" s="509"/>
      <c r="AC198" s="509"/>
      <c r="AD198" s="509"/>
      <c r="AE198" s="509"/>
      <c r="AF198" s="509"/>
      <c r="AG198" s="509"/>
      <c r="AH198" s="509"/>
      <c r="AI198" s="509"/>
      <c r="AJ198" s="509"/>
      <c r="AK198" s="498"/>
    </row>
    <row r="199" spans="2:37" x14ac:dyDescent="0.35">
      <c r="B199" s="502"/>
      <c r="C199" s="502"/>
      <c r="D199" s="502"/>
      <c r="E199" s="502"/>
      <c r="F199" s="502"/>
      <c r="G199" s="502"/>
      <c r="H199" s="502"/>
      <c r="I199" s="502"/>
      <c r="J199" s="509"/>
      <c r="K199" s="509"/>
      <c r="L199" s="509"/>
      <c r="M199" s="509"/>
      <c r="N199" s="509"/>
      <c r="O199" s="509"/>
      <c r="P199" s="509"/>
      <c r="Q199" s="509"/>
      <c r="R199" s="509"/>
      <c r="S199" s="509"/>
      <c r="T199" s="509"/>
      <c r="U199" s="509"/>
      <c r="V199" s="509"/>
      <c r="W199" s="509"/>
      <c r="X199" s="509"/>
      <c r="Y199" s="509"/>
      <c r="Z199" s="504"/>
      <c r="AA199" s="504"/>
      <c r="AB199" s="509"/>
      <c r="AC199" s="509"/>
      <c r="AD199" s="509"/>
      <c r="AE199" s="509"/>
      <c r="AF199" s="509"/>
      <c r="AG199" s="509"/>
      <c r="AH199" s="509"/>
      <c r="AI199" s="509"/>
      <c r="AJ199" s="509"/>
      <c r="AK199" s="498"/>
    </row>
    <row r="200" spans="2:37" x14ac:dyDescent="0.35">
      <c r="B200" s="502"/>
      <c r="C200" s="502"/>
      <c r="D200" s="502"/>
      <c r="E200" s="502"/>
      <c r="F200" s="502"/>
      <c r="G200" s="502"/>
      <c r="H200" s="502"/>
      <c r="I200" s="502"/>
      <c r="J200" s="509"/>
      <c r="K200" s="509"/>
      <c r="L200" s="509"/>
      <c r="M200" s="509"/>
      <c r="N200" s="509"/>
      <c r="O200" s="509"/>
      <c r="P200" s="509"/>
      <c r="Q200" s="509"/>
      <c r="R200" s="509"/>
      <c r="S200" s="509"/>
      <c r="T200" s="509"/>
      <c r="U200" s="509"/>
      <c r="V200" s="509"/>
      <c r="W200" s="509"/>
      <c r="X200" s="509"/>
      <c r="Y200" s="509"/>
      <c r="Z200" s="504"/>
      <c r="AA200" s="504"/>
      <c r="AB200" s="509"/>
      <c r="AC200" s="509"/>
      <c r="AD200" s="509"/>
      <c r="AE200" s="509"/>
      <c r="AF200" s="509"/>
      <c r="AG200" s="509"/>
      <c r="AH200" s="509"/>
      <c r="AI200" s="509"/>
      <c r="AJ200" s="509"/>
      <c r="AK200" s="498"/>
    </row>
    <row r="201" spans="2:37" x14ac:dyDescent="0.35">
      <c r="B201" s="502"/>
      <c r="C201" s="502"/>
      <c r="D201" s="502"/>
      <c r="E201" s="502"/>
      <c r="F201" s="502"/>
      <c r="G201" s="502"/>
      <c r="H201" s="502"/>
      <c r="I201" s="502"/>
      <c r="J201" s="504"/>
      <c r="K201" s="504"/>
      <c r="L201" s="504"/>
      <c r="M201" s="504"/>
      <c r="N201" s="504"/>
      <c r="O201" s="504"/>
      <c r="P201" s="504"/>
      <c r="Q201" s="504"/>
      <c r="R201" s="504"/>
      <c r="S201" s="504"/>
      <c r="T201" s="504"/>
      <c r="U201" s="504"/>
      <c r="V201" s="504"/>
      <c r="W201" s="504"/>
      <c r="X201" s="504"/>
      <c r="Y201" s="504"/>
      <c r="Z201" s="504"/>
      <c r="AA201" s="504"/>
      <c r="AB201" s="504"/>
      <c r="AC201" s="504"/>
      <c r="AD201" s="504"/>
      <c r="AE201" s="504"/>
      <c r="AF201" s="504"/>
      <c r="AG201" s="504"/>
      <c r="AH201" s="504"/>
      <c r="AI201" s="504"/>
      <c r="AJ201" s="504"/>
      <c r="AK201" s="498"/>
    </row>
    <row r="202" spans="2:37" x14ac:dyDescent="0.35">
      <c r="B202" s="502"/>
      <c r="C202" s="502"/>
      <c r="D202" s="502"/>
      <c r="E202" s="502"/>
      <c r="F202" s="502"/>
      <c r="G202" s="502"/>
      <c r="H202" s="502"/>
      <c r="I202" s="502"/>
      <c r="J202" s="509"/>
      <c r="K202" s="509"/>
      <c r="L202" s="509"/>
      <c r="M202" s="509"/>
      <c r="N202" s="509"/>
      <c r="O202" s="509"/>
      <c r="P202" s="509"/>
      <c r="Q202" s="509"/>
      <c r="R202" s="509"/>
      <c r="S202" s="509"/>
      <c r="T202" s="509"/>
      <c r="U202" s="509"/>
      <c r="V202" s="509"/>
      <c r="W202" s="509"/>
      <c r="X202" s="509"/>
      <c r="Y202" s="509"/>
      <c r="Z202" s="504"/>
      <c r="AA202" s="504"/>
      <c r="AB202" s="509"/>
      <c r="AC202" s="509"/>
      <c r="AD202" s="509"/>
      <c r="AE202" s="509"/>
      <c r="AF202" s="509"/>
      <c r="AG202" s="509"/>
      <c r="AH202" s="509"/>
      <c r="AI202" s="509"/>
      <c r="AJ202" s="509"/>
      <c r="AK202" s="498"/>
    </row>
    <row r="203" spans="2:37" x14ac:dyDescent="0.35">
      <c r="B203" s="502"/>
      <c r="C203" s="502"/>
      <c r="D203" s="502"/>
      <c r="E203" s="502"/>
      <c r="F203" s="502"/>
      <c r="G203" s="502"/>
      <c r="H203" s="502"/>
      <c r="I203" s="502"/>
      <c r="J203" s="509"/>
      <c r="K203" s="509"/>
      <c r="L203" s="509"/>
      <c r="M203" s="509"/>
      <c r="N203" s="509"/>
      <c r="O203" s="509"/>
      <c r="P203" s="509"/>
      <c r="Q203" s="509"/>
      <c r="R203" s="509"/>
      <c r="S203" s="509"/>
      <c r="T203" s="509"/>
      <c r="U203" s="509"/>
      <c r="V203" s="509"/>
      <c r="W203" s="509"/>
      <c r="X203" s="509"/>
      <c r="Y203" s="509"/>
      <c r="Z203" s="504"/>
      <c r="AA203" s="504"/>
      <c r="AB203" s="509"/>
      <c r="AC203" s="509"/>
      <c r="AD203" s="509"/>
      <c r="AE203" s="509"/>
      <c r="AF203" s="509"/>
      <c r="AG203" s="509"/>
      <c r="AH203" s="509"/>
      <c r="AI203" s="509"/>
      <c r="AJ203" s="509"/>
      <c r="AK203" s="498"/>
    </row>
    <row r="204" spans="2:37" x14ac:dyDescent="0.35">
      <c r="B204" s="502"/>
      <c r="C204" s="502"/>
      <c r="D204" s="502"/>
      <c r="E204" s="502"/>
      <c r="F204" s="502"/>
      <c r="G204" s="502"/>
      <c r="H204" s="502"/>
      <c r="I204" s="502"/>
      <c r="J204" s="504"/>
      <c r="K204" s="504"/>
      <c r="L204" s="504"/>
      <c r="M204" s="504"/>
      <c r="N204" s="504"/>
      <c r="O204" s="504"/>
      <c r="P204" s="504"/>
      <c r="Q204" s="504"/>
      <c r="R204" s="504"/>
      <c r="S204" s="504"/>
      <c r="T204" s="504"/>
      <c r="U204" s="504"/>
      <c r="V204" s="504"/>
      <c r="W204" s="504"/>
      <c r="X204" s="504"/>
      <c r="Y204" s="504"/>
      <c r="Z204" s="504"/>
      <c r="AA204" s="504"/>
      <c r="AB204" s="504"/>
      <c r="AC204" s="504"/>
      <c r="AD204" s="504"/>
      <c r="AE204" s="504"/>
      <c r="AF204" s="504"/>
      <c r="AG204" s="504"/>
      <c r="AH204" s="504"/>
      <c r="AI204" s="504"/>
      <c r="AJ204" s="504"/>
      <c r="AK204" s="498"/>
    </row>
    <row r="205" spans="2:37" x14ac:dyDescent="0.35">
      <c r="B205" s="502"/>
      <c r="C205" s="502"/>
      <c r="D205" s="502"/>
      <c r="E205" s="502"/>
      <c r="F205" s="502"/>
      <c r="G205" s="502"/>
      <c r="H205" s="502"/>
      <c r="I205" s="502"/>
      <c r="J205" s="509"/>
      <c r="K205" s="509"/>
      <c r="L205" s="509"/>
      <c r="M205" s="509"/>
      <c r="N205" s="509"/>
      <c r="O205" s="509"/>
      <c r="P205" s="509"/>
      <c r="Q205" s="509"/>
      <c r="R205" s="509"/>
      <c r="S205" s="509"/>
      <c r="T205" s="509"/>
      <c r="U205" s="509"/>
      <c r="V205" s="509"/>
      <c r="W205" s="509"/>
      <c r="X205" s="509"/>
      <c r="Y205" s="509"/>
      <c r="Z205" s="504"/>
      <c r="AA205" s="504"/>
      <c r="AB205" s="509"/>
      <c r="AC205" s="509"/>
      <c r="AD205" s="509"/>
      <c r="AE205" s="509"/>
      <c r="AF205" s="509"/>
      <c r="AG205" s="509"/>
      <c r="AH205" s="509"/>
      <c r="AI205" s="509"/>
      <c r="AJ205" s="509"/>
      <c r="AK205" s="498"/>
    </row>
    <row r="206" spans="2:37" x14ac:dyDescent="0.35">
      <c r="B206" s="502"/>
      <c r="C206" s="502"/>
      <c r="D206" s="502"/>
      <c r="E206" s="502"/>
      <c r="F206" s="502"/>
      <c r="G206" s="502"/>
      <c r="H206" s="502"/>
      <c r="I206" s="502"/>
      <c r="J206" s="509"/>
      <c r="K206" s="509"/>
      <c r="L206" s="509"/>
      <c r="M206" s="509"/>
      <c r="N206" s="509"/>
      <c r="O206" s="509"/>
      <c r="P206" s="509"/>
      <c r="Q206" s="509"/>
      <c r="R206" s="509"/>
      <c r="S206" s="509"/>
      <c r="T206" s="509"/>
      <c r="U206" s="509"/>
      <c r="V206" s="509"/>
      <c r="W206" s="509"/>
      <c r="X206" s="509"/>
      <c r="Y206" s="509"/>
      <c r="Z206" s="504"/>
      <c r="AA206" s="504"/>
      <c r="AB206" s="509"/>
      <c r="AC206" s="509"/>
      <c r="AD206" s="509"/>
      <c r="AE206" s="509"/>
      <c r="AF206" s="509"/>
      <c r="AG206" s="509"/>
      <c r="AH206" s="509"/>
      <c r="AI206" s="509"/>
      <c r="AJ206" s="509"/>
      <c r="AK206" s="498"/>
    </row>
    <row r="207" spans="2:37" x14ac:dyDescent="0.35">
      <c r="B207" s="502"/>
      <c r="C207" s="502"/>
      <c r="D207" s="502"/>
      <c r="E207" s="502"/>
      <c r="F207" s="502"/>
      <c r="G207" s="502"/>
      <c r="H207" s="502"/>
      <c r="I207" s="502"/>
      <c r="J207" s="509"/>
      <c r="K207" s="509"/>
      <c r="L207" s="509"/>
      <c r="M207" s="509"/>
      <c r="N207" s="509"/>
      <c r="O207" s="509"/>
      <c r="P207" s="509"/>
      <c r="Q207" s="509"/>
      <c r="R207" s="509"/>
      <c r="S207" s="509"/>
      <c r="T207" s="509"/>
      <c r="U207" s="509"/>
      <c r="V207" s="509"/>
      <c r="W207" s="509"/>
      <c r="X207" s="509"/>
      <c r="Y207" s="509"/>
      <c r="Z207" s="504"/>
      <c r="AA207" s="504"/>
      <c r="AB207" s="509"/>
      <c r="AC207" s="509"/>
      <c r="AD207" s="509"/>
      <c r="AE207" s="509"/>
      <c r="AF207" s="509"/>
      <c r="AG207" s="509"/>
      <c r="AH207" s="509"/>
      <c r="AI207" s="509"/>
      <c r="AJ207" s="509"/>
      <c r="AK207" s="498"/>
    </row>
    <row r="208" spans="2:37" x14ac:dyDescent="0.35">
      <c r="B208" s="502"/>
      <c r="C208" s="502"/>
      <c r="D208" s="502"/>
      <c r="E208" s="502"/>
      <c r="F208" s="502"/>
      <c r="G208" s="502"/>
      <c r="H208" s="502"/>
      <c r="I208" s="502"/>
      <c r="J208" s="509"/>
      <c r="K208" s="509"/>
      <c r="L208" s="509"/>
      <c r="M208" s="509"/>
      <c r="N208" s="509"/>
      <c r="O208" s="509"/>
      <c r="P208" s="509"/>
      <c r="Q208" s="509"/>
      <c r="R208" s="509"/>
      <c r="S208" s="509"/>
      <c r="T208" s="509"/>
      <c r="U208" s="509"/>
      <c r="V208" s="509"/>
      <c r="W208" s="509"/>
      <c r="X208" s="509"/>
      <c r="Y208" s="509"/>
      <c r="Z208" s="504"/>
      <c r="AA208" s="504"/>
      <c r="AB208" s="509"/>
      <c r="AC208" s="509"/>
      <c r="AD208" s="509"/>
      <c r="AE208" s="509"/>
      <c r="AF208" s="509"/>
      <c r="AG208" s="509"/>
      <c r="AH208" s="509"/>
      <c r="AI208" s="509"/>
      <c r="AJ208" s="509"/>
      <c r="AK208" s="498"/>
    </row>
    <row r="209" spans="2:37" x14ac:dyDescent="0.35">
      <c r="B209" s="502"/>
      <c r="C209" s="502"/>
      <c r="D209" s="502"/>
      <c r="E209" s="502"/>
      <c r="F209" s="502"/>
      <c r="G209" s="502"/>
      <c r="H209" s="502"/>
      <c r="I209" s="502"/>
      <c r="J209" s="509"/>
      <c r="K209" s="509"/>
      <c r="L209" s="509"/>
      <c r="M209" s="509"/>
      <c r="N209" s="509"/>
      <c r="O209" s="509"/>
      <c r="P209" s="509"/>
      <c r="Q209" s="509"/>
      <c r="R209" s="509"/>
      <c r="S209" s="509"/>
      <c r="T209" s="509"/>
      <c r="U209" s="509"/>
      <c r="V209" s="509"/>
      <c r="W209" s="509"/>
      <c r="X209" s="509"/>
      <c r="Y209" s="509"/>
      <c r="Z209" s="504"/>
      <c r="AA209" s="504"/>
      <c r="AB209" s="509"/>
      <c r="AC209" s="509"/>
      <c r="AD209" s="509"/>
      <c r="AE209" s="509"/>
      <c r="AF209" s="509"/>
      <c r="AG209" s="509"/>
      <c r="AH209" s="509"/>
      <c r="AI209" s="509"/>
      <c r="AJ209" s="509"/>
      <c r="AK209" s="498"/>
    </row>
    <row r="210" spans="2:37" x14ac:dyDescent="0.35">
      <c r="B210" s="502"/>
      <c r="C210" s="502"/>
      <c r="D210" s="502"/>
      <c r="E210" s="502"/>
      <c r="F210" s="502"/>
      <c r="G210" s="502"/>
      <c r="H210" s="502"/>
      <c r="I210" s="502"/>
      <c r="J210" s="509"/>
      <c r="K210" s="509"/>
      <c r="L210" s="509"/>
      <c r="M210" s="509"/>
      <c r="N210" s="509"/>
      <c r="O210" s="509"/>
      <c r="P210" s="509"/>
      <c r="Q210" s="509"/>
      <c r="R210" s="509"/>
      <c r="S210" s="509"/>
      <c r="T210" s="509"/>
      <c r="U210" s="509"/>
      <c r="V210" s="509"/>
      <c r="W210" s="509"/>
      <c r="X210" s="509"/>
      <c r="Y210" s="509"/>
      <c r="Z210" s="504"/>
      <c r="AA210" s="504"/>
      <c r="AB210" s="509"/>
      <c r="AC210" s="509"/>
      <c r="AD210" s="509"/>
      <c r="AE210" s="509"/>
      <c r="AF210" s="509"/>
      <c r="AG210" s="509"/>
      <c r="AH210" s="509"/>
      <c r="AI210" s="509"/>
      <c r="AJ210" s="509"/>
      <c r="AK210" s="498"/>
    </row>
    <row r="211" spans="2:37" x14ac:dyDescent="0.35">
      <c r="B211" s="502"/>
      <c r="C211" s="502"/>
      <c r="D211" s="502"/>
      <c r="E211" s="502"/>
      <c r="F211" s="502"/>
      <c r="G211" s="502"/>
      <c r="H211" s="502"/>
      <c r="I211" s="502"/>
      <c r="J211" s="509"/>
      <c r="K211" s="509"/>
      <c r="L211" s="509"/>
      <c r="M211" s="509"/>
      <c r="N211" s="509"/>
      <c r="O211" s="509"/>
      <c r="P211" s="509"/>
      <c r="Q211" s="509"/>
      <c r="R211" s="509"/>
      <c r="S211" s="509"/>
      <c r="T211" s="509"/>
      <c r="U211" s="509"/>
      <c r="V211" s="509"/>
      <c r="W211" s="509"/>
      <c r="X211" s="509"/>
      <c r="Y211" s="509"/>
      <c r="Z211" s="504"/>
      <c r="AA211" s="504"/>
      <c r="AB211" s="509"/>
      <c r="AC211" s="509"/>
      <c r="AD211" s="509"/>
      <c r="AE211" s="509"/>
      <c r="AF211" s="509"/>
      <c r="AG211" s="509"/>
      <c r="AH211" s="509"/>
      <c r="AI211" s="509"/>
      <c r="AJ211" s="509"/>
      <c r="AK211" s="498"/>
    </row>
    <row r="212" spans="2:37" x14ac:dyDescent="0.35">
      <c r="B212" s="505"/>
      <c r="C212" s="505"/>
      <c r="D212" s="505"/>
      <c r="E212" s="505"/>
      <c r="F212" s="505"/>
      <c r="G212" s="505"/>
      <c r="H212" s="505"/>
      <c r="I212" s="505"/>
      <c r="J212" s="498"/>
      <c r="K212" s="498"/>
      <c r="L212" s="498"/>
      <c r="M212" s="498"/>
      <c r="N212" s="498"/>
      <c r="O212" s="498"/>
      <c r="P212" s="498"/>
      <c r="Q212" s="498"/>
      <c r="R212" s="498"/>
      <c r="S212" s="498"/>
      <c r="T212" s="498"/>
      <c r="U212" s="498"/>
      <c r="V212" s="498"/>
      <c r="W212" s="498"/>
      <c r="X212" s="498"/>
      <c r="Y212" s="498"/>
      <c r="Z212" s="498"/>
      <c r="AA212" s="498"/>
      <c r="AB212" s="498"/>
      <c r="AC212" s="498"/>
      <c r="AD212" s="498"/>
      <c r="AE212" s="498"/>
      <c r="AF212" s="498"/>
      <c r="AG212" s="498"/>
      <c r="AH212" s="498"/>
      <c r="AI212" s="498"/>
      <c r="AJ212" s="498"/>
      <c r="AK212" s="498"/>
    </row>
    <row r="213" spans="2:37" x14ac:dyDescent="0.35">
      <c r="B213" s="505"/>
      <c r="C213" s="505"/>
      <c r="D213" s="505"/>
      <c r="E213" s="505"/>
      <c r="F213" s="505"/>
      <c r="G213" s="505"/>
      <c r="H213" s="505"/>
      <c r="I213" s="505"/>
      <c r="J213" s="488"/>
      <c r="K213" s="488"/>
      <c r="L213" s="488"/>
      <c r="M213" s="488"/>
      <c r="N213" s="488"/>
      <c r="O213" s="488"/>
      <c r="P213" s="488"/>
      <c r="Q213" s="488"/>
      <c r="R213" s="488"/>
      <c r="S213" s="488"/>
      <c r="T213" s="488"/>
      <c r="U213" s="488"/>
      <c r="V213" s="488"/>
      <c r="W213" s="488"/>
      <c r="X213" s="488"/>
      <c r="Y213" s="488"/>
      <c r="Z213" s="498"/>
      <c r="AA213" s="498"/>
      <c r="AB213" s="488"/>
      <c r="AC213" s="488"/>
      <c r="AD213" s="488"/>
      <c r="AE213" s="488"/>
      <c r="AF213" s="488"/>
      <c r="AG213" s="488"/>
      <c r="AH213" s="488"/>
      <c r="AI213" s="488"/>
      <c r="AJ213" s="498"/>
      <c r="AK213" s="498"/>
    </row>
    <row r="214" spans="2:37" x14ac:dyDescent="0.35">
      <c r="B214" s="505"/>
      <c r="C214" s="505"/>
      <c r="D214" s="505"/>
      <c r="E214" s="505"/>
      <c r="F214" s="505"/>
      <c r="G214" s="505"/>
      <c r="H214" s="505"/>
      <c r="I214" s="505"/>
      <c r="J214" s="498"/>
      <c r="K214" s="498"/>
      <c r="L214" s="498"/>
      <c r="M214" s="498"/>
      <c r="N214" s="498"/>
      <c r="O214" s="498"/>
      <c r="P214" s="498"/>
      <c r="Q214" s="498"/>
      <c r="R214" s="498"/>
      <c r="S214" s="498"/>
      <c r="T214" s="498"/>
      <c r="U214" s="498"/>
      <c r="V214" s="498"/>
      <c r="W214" s="498"/>
      <c r="X214" s="498"/>
      <c r="Y214" s="498"/>
      <c r="Z214" s="498"/>
      <c r="AA214" s="498"/>
      <c r="AB214" s="498"/>
      <c r="AC214" s="498"/>
      <c r="AD214" s="498"/>
      <c r="AE214" s="498"/>
      <c r="AF214" s="498"/>
      <c r="AG214" s="498"/>
      <c r="AH214" s="498"/>
      <c r="AI214" s="498"/>
      <c r="AJ214" s="498"/>
      <c r="AK214" s="498"/>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EF1-0F47-43A1-A012-A5A0C43E4227}">
  <sheetPr codeName="Sheet11">
    <tabColor rgb="FF8CA7AF"/>
    <pageSetUpPr fitToPage="1"/>
  </sheetPr>
  <dimension ref="A1:AL55"/>
  <sheetViews>
    <sheetView showGridLines="0" zoomScale="80" zoomScaleNormal="80" workbookViewId="0">
      <pane xSplit="16" ySplit="3" topLeftCell="Y4" activePane="bottomRight" state="frozen"/>
      <selection pane="topRight" activeCell="B2" sqref="B2"/>
      <selection pane="bottomLeft" activeCell="B2" sqref="B2"/>
      <selection pane="bottomRight" activeCell="A2" sqref="A2"/>
    </sheetView>
  </sheetViews>
  <sheetFormatPr defaultColWidth="9.1796875" defaultRowHeight="14.5" x14ac:dyDescent="0.35"/>
  <cols>
    <col min="1" max="1" width="5.54296875" customWidth="1"/>
    <col min="2" max="2" width="59.54296875" bestFit="1" customWidth="1"/>
    <col min="3" max="16" width="9.1796875" hidden="1" customWidth="1"/>
    <col min="17" max="18" width="9.1796875" style="25"/>
    <col min="19" max="27" width="9.1796875" style="28"/>
    <col min="29" max="36" width="11.1796875" style="28" customWidth="1"/>
  </cols>
  <sheetData>
    <row r="1" spans="1:37" ht="5.15" customHeight="1" x14ac:dyDescent="0.35"/>
    <row r="2" spans="1:37" ht="35" x14ac:dyDescent="0.9">
      <c r="A2" s="47"/>
      <c r="B2" s="178" t="s">
        <v>294</v>
      </c>
      <c r="C2" s="178"/>
      <c r="D2" s="178"/>
      <c r="E2" s="178"/>
      <c r="F2" s="178"/>
      <c r="G2" s="178"/>
      <c r="H2" s="178"/>
      <c r="I2" s="178"/>
      <c r="J2" s="178"/>
      <c r="K2" s="178"/>
      <c r="L2" s="178"/>
      <c r="M2" s="178"/>
      <c r="N2" s="178"/>
      <c r="O2" s="178"/>
      <c r="P2" s="178"/>
    </row>
    <row r="3" spans="1:37" ht="15" customHeight="1" x14ac:dyDescent="0.35">
      <c r="A3" s="121"/>
      <c r="B3" s="172" t="s">
        <v>248</v>
      </c>
      <c r="C3" s="172"/>
      <c r="D3" s="172"/>
      <c r="E3" s="172"/>
      <c r="F3" s="172"/>
      <c r="G3" s="172"/>
      <c r="H3" s="172"/>
      <c r="I3" s="172"/>
      <c r="J3" s="172"/>
      <c r="K3" s="172"/>
      <c r="L3" s="172"/>
      <c r="M3" s="172"/>
      <c r="N3" s="172"/>
      <c r="O3" s="172"/>
      <c r="P3" s="172"/>
      <c r="Q3" s="235">
        <v>2015</v>
      </c>
      <c r="R3" s="235">
        <v>2016</v>
      </c>
      <c r="S3" s="235">
        <v>2017</v>
      </c>
      <c r="T3" s="235">
        <v>2018</v>
      </c>
      <c r="U3" s="235">
        <v>2019</v>
      </c>
      <c r="V3" s="235">
        <v>2020</v>
      </c>
      <c r="W3" s="235">
        <v>2021</v>
      </c>
      <c r="X3" s="235">
        <v>2022</v>
      </c>
      <c r="Y3" s="235">
        <v>2023</v>
      </c>
      <c r="Z3" s="236">
        <v>2024</v>
      </c>
      <c r="AA3" s="237">
        <v>2025</v>
      </c>
      <c r="AB3" s="230"/>
      <c r="AC3" s="238" t="s">
        <v>3</v>
      </c>
      <c r="AD3" s="238" t="s">
        <v>4</v>
      </c>
      <c r="AE3" s="238" t="s">
        <v>5</v>
      </c>
      <c r="AF3" s="238">
        <v>2024</v>
      </c>
      <c r="AG3" s="239" t="s">
        <v>282</v>
      </c>
      <c r="AH3" s="239" t="s">
        <v>283</v>
      </c>
      <c r="AI3" s="239" t="s">
        <v>284</v>
      </c>
      <c r="AJ3" s="239">
        <v>2025</v>
      </c>
      <c r="AK3" s="230"/>
    </row>
    <row r="4" spans="1:37" ht="15" customHeight="1" x14ac:dyDescent="0.35">
      <c r="A4" s="121"/>
      <c r="B4" s="50" t="s">
        <v>249</v>
      </c>
      <c r="C4" s="50"/>
      <c r="D4" s="50"/>
      <c r="E4" s="50"/>
      <c r="F4" s="50"/>
      <c r="G4" s="50"/>
      <c r="H4" s="50"/>
      <c r="I4" s="50"/>
      <c r="J4" s="50"/>
      <c r="K4" s="50"/>
      <c r="L4" s="50"/>
      <c r="M4" s="50"/>
      <c r="N4" s="50"/>
      <c r="O4" s="50"/>
      <c r="P4" s="50"/>
      <c r="Q4" s="297" t="s">
        <v>11</v>
      </c>
      <c r="R4" s="297" t="s">
        <v>11</v>
      </c>
      <c r="S4" s="297" t="s">
        <v>11</v>
      </c>
      <c r="T4" s="297" t="s">
        <v>11</v>
      </c>
      <c r="U4" s="298">
        <v>0.66202212785305636</v>
      </c>
      <c r="V4" s="298">
        <v>0.73587805986614552</v>
      </c>
      <c r="W4" s="298">
        <v>0.7485362385130101</v>
      </c>
      <c r="X4" s="298">
        <v>0.73636407537282611</v>
      </c>
      <c r="Y4" s="298">
        <v>0.86832295274070825</v>
      </c>
      <c r="Z4" s="298">
        <f>AF4</f>
        <v>0.95021760460958771</v>
      </c>
      <c r="AA4" s="298"/>
      <c r="AB4" s="230"/>
      <c r="AC4" s="298">
        <v>0.97459826174853137</v>
      </c>
      <c r="AD4" s="329">
        <v>0.97855100671147954</v>
      </c>
      <c r="AE4" s="329">
        <v>0.96743482924622537</v>
      </c>
      <c r="AF4" s="329">
        <v>0.95021760460958771</v>
      </c>
      <c r="AG4" s="329">
        <v>0.91324673883662344</v>
      </c>
      <c r="AH4" s="329">
        <v>0.90297361004278931</v>
      </c>
      <c r="AI4" s="329"/>
      <c r="AJ4" s="329"/>
      <c r="AK4" s="230"/>
    </row>
    <row r="5" spans="1:37" ht="15" customHeight="1" x14ac:dyDescent="0.35">
      <c r="A5" s="121"/>
      <c r="B5" s="52" t="s">
        <v>250</v>
      </c>
      <c r="C5" s="52"/>
      <c r="D5" s="52"/>
      <c r="E5" s="52"/>
      <c r="F5" s="52"/>
      <c r="G5" s="52"/>
      <c r="H5" s="52"/>
      <c r="I5" s="52"/>
      <c r="J5" s="52"/>
      <c r="K5" s="52"/>
      <c r="L5" s="52"/>
      <c r="M5" s="52"/>
      <c r="N5" s="52"/>
      <c r="O5" s="52"/>
      <c r="P5" s="52"/>
      <c r="Q5" s="244"/>
      <c r="R5" s="244"/>
      <c r="S5" s="244"/>
      <c r="T5" s="244"/>
      <c r="U5" s="244"/>
      <c r="V5" s="244"/>
      <c r="W5" s="244"/>
      <c r="X5" s="244"/>
      <c r="Y5" s="244"/>
      <c r="Z5" s="244"/>
      <c r="AA5" s="244"/>
      <c r="AB5" s="230"/>
      <c r="AC5" s="244"/>
      <c r="AD5" s="244"/>
      <c r="AE5" s="244"/>
      <c r="AF5" s="244"/>
      <c r="AG5" s="244"/>
      <c r="AH5" s="244"/>
      <c r="AI5" s="244"/>
      <c r="AJ5" s="244"/>
      <c r="AK5" s="230"/>
    </row>
    <row r="6" spans="1:37" ht="15" customHeight="1" x14ac:dyDescent="0.4">
      <c r="A6" s="121"/>
      <c r="B6" s="495" t="s">
        <v>295</v>
      </c>
      <c r="C6" s="53"/>
      <c r="D6" s="53"/>
      <c r="E6" s="53"/>
      <c r="F6" s="53"/>
      <c r="G6" s="53"/>
      <c r="H6" s="53"/>
      <c r="I6" s="53"/>
      <c r="J6" s="53"/>
      <c r="K6" s="53"/>
      <c r="L6" s="53"/>
      <c r="M6" s="53"/>
      <c r="N6" s="53"/>
      <c r="O6" s="53"/>
      <c r="P6" s="53"/>
      <c r="Q6" s="346">
        <v>391.2</v>
      </c>
      <c r="R6" s="346">
        <v>271.39999999999998</v>
      </c>
      <c r="S6" s="346">
        <v>333.5</v>
      </c>
      <c r="T6" s="346">
        <v>266</v>
      </c>
      <c r="U6" s="346">
        <v>230</v>
      </c>
      <c r="V6" s="346">
        <v>157</v>
      </c>
      <c r="W6" s="346">
        <v>176</v>
      </c>
      <c r="X6" s="346" vm="17">
        <v>160.217341</v>
      </c>
      <c r="Y6" s="346" vm="58">
        <v>80.585875999999999</v>
      </c>
      <c r="Z6" s="346" vm="340">
        <f>AF6</f>
        <v>29.385362000000001</v>
      </c>
      <c r="AA6" s="346"/>
      <c r="AB6" s="230"/>
      <c r="AC6" s="346" vm="104">
        <v>20.361146999999999</v>
      </c>
      <c r="AD6" s="346" vm="190">
        <v>19.231556000000001</v>
      </c>
      <c r="AE6" s="346" vm="287">
        <v>24.358287000000001</v>
      </c>
      <c r="AF6" s="346" vm="340">
        <v>29.385362000000001</v>
      </c>
      <c r="AG6" s="346" vm="525">
        <v>45.695160000000001</v>
      </c>
      <c r="AH6" s="346" vm="740">
        <v>50.039079999999998</v>
      </c>
      <c r="AI6" s="346"/>
      <c r="AJ6" s="346"/>
      <c r="AK6" s="230"/>
    </row>
    <row r="7" spans="1:37" ht="15" customHeight="1" x14ac:dyDescent="0.4">
      <c r="A7" s="121"/>
      <c r="B7" s="53" t="s">
        <v>304</v>
      </c>
      <c r="C7" s="53"/>
      <c r="D7" s="53"/>
      <c r="E7" s="53"/>
      <c r="F7" s="53"/>
      <c r="G7" s="53"/>
      <c r="H7" s="53"/>
      <c r="I7" s="53"/>
      <c r="J7" s="53"/>
      <c r="K7" s="53"/>
      <c r="L7" s="53"/>
      <c r="M7" s="53"/>
      <c r="N7" s="53"/>
      <c r="O7" s="53"/>
      <c r="P7" s="53"/>
      <c r="Q7" s="346">
        <v>21550</v>
      </c>
      <c r="R7" s="346">
        <v>18931</v>
      </c>
      <c r="S7" s="346">
        <v>23159</v>
      </c>
      <c r="T7" s="346">
        <v>18429.036902912321</v>
      </c>
      <c r="U7" s="346">
        <v>14362.619087516838</v>
      </c>
      <c r="V7" s="346">
        <v>9310.6118150000002</v>
      </c>
      <c r="W7" s="346">
        <v>9804.7627420000008</v>
      </c>
      <c r="X7" s="346" vm="14">
        <v>9405.0351819999996</v>
      </c>
      <c r="Y7" s="346" vm="49">
        <v>4275.8455370000001</v>
      </c>
      <c r="Z7" s="346">
        <f>AF7</f>
        <v>1458.3230000000001</v>
      </c>
      <c r="AA7" s="346"/>
      <c r="AB7" s="230"/>
      <c r="AC7" s="346" vm="105">
        <v>252.48654099999999</v>
      </c>
      <c r="AD7" s="346" vm="191">
        <v>372.05180200000001</v>
      </c>
      <c r="AE7" s="346" vm="288">
        <v>712.85455200000001</v>
      </c>
      <c r="AF7" s="346">
        <v>1458.3230000000001</v>
      </c>
      <c r="AG7" s="346" vm="525">
        <v>750.07599700000003</v>
      </c>
      <c r="AH7" s="346" vm="739">
        <v>1574.48072</v>
      </c>
      <c r="AI7" s="346"/>
      <c r="AJ7" s="346"/>
      <c r="AK7" s="230"/>
    </row>
    <row r="8" spans="1:37" ht="15" customHeight="1" x14ac:dyDescent="0.4">
      <c r="A8" s="121"/>
      <c r="B8" s="495" t="s">
        <v>305</v>
      </c>
      <c r="C8" s="53"/>
      <c r="D8" s="53"/>
      <c r="E8" s="53"/>
      <c r="F8" s="53"/>
      <c r="G8" s="53"/>
      <c r="H8" s="53"/>
      <c r="I8" s="53"/>
      <c r="J8" s="53"/>
      <c r="K8" s="53"/>
      <c r="L8" s="53"/>
      <c r="M8" s="53"/>
      <c r="N8" s="53"/>
      <c r="O8" s="53"/>
      <c r="P8" s="53"/>
      <c r="Q8" s="346">
        <v>982</v>
      </c>
      <c r="R8" s="346">
        <v>565</v>
      </c>
      <c r="S8" s="346">
        <v>802</v>
      </c>
      <c r="T8" s="346">
        <v>601.8533432257633</v>
      </c>
      <c r="U8" s="346">
        <v>846.2200027193079</v>
      </c>
      <c r="V8" s="346">
        <v>594.40079600000001</v>
      </c>
      <c r="W8" s="346">
        <v>793.163006</v>
      </c>
      <c r="X8" s="346" vm="21">
        <v>469.17073499999998</v>
      </c>
      <c r="Y8" s="346" vm="50">
        <v>287.65303799999998</v>
      </c>
      <c r="Z8" s="346" vm="340">
        <f>AF8</f>
        <v>233.48148699999999</v>
      </c>
      <c r="AA8" s="346"/>
      <c r="AB8" s="230"/>
      <c r="AC8" s="346" vm="106">
        <v>101.90442400000001</v>
      </c>
      <c r="AD8" s="346" vm="192">
        <v>222.11123599999999</v>
      </c>
      <c r="AE8" s="346" vm="289">
        <v>309.472309</v>
      </c>
      <c r="AF8" s="346" vm="340">
        <v>233.48148699999999</v>
      </c>
      <c r="AG8" s="346" vm="525">
        <v>87.360592999999994</v>
      </c>
      <c r="AH8" s="346" vm="739">
        <v>159.18168399999999</v>
      </c>
      <c r="AI8" s="346"/>
      <c r="AJ8" s="346"/>
      <c r="AK8" s="230"/>
    </row>
    <row r="9" spans="1:37" ht="15" customHeight="1" x14ac:dyDescent="0.35">
      <c r="A9" s="121"/>
      <c r="B9" s="52" t="s">
        <v>251</v>
      </c>
      <c r="C9" s="52"/>
      <c r="D9" s="52"/>
      <c r="E9" s="52"/>
      <c r="F9" s="52"/>
      <c r="G9" s="52"/>
      <c r="H9" s="52"/>
      <c r="I9" s="52"/>
      <c r="J9" s="52"/>
      <c r="K9" s="52"/>
      <c r="L9" s="52"/>
      <c r="M9" s="52"/>
      <c r="N9" s="52"/>
      <c r="O9" s="52"/>
      <c r="P9" s="52"/>
      <c r="Q9" s="346"/>
      <c r="R9" s="346"/>
      <c r="S9" s="346"/>
      <c r="T9" s="346"/>
      <c r="U9" s="346"/>
      <c r="V9" s="346"/>
      <c r="W9" s="346"/>
      <c r="X9" s="346"/>
      <c r="Y9" s="346"/>
      <c r="Z9" s="346"/>
      <c r="AA9" s="346"/>
      <c r="AB9" s="230"/>
      <c r="AC9" s="346"/>
      <c r="AD9" s="346"/>
      <c r="AE9" s="346"/>
      <c r="AF9" s="346"/>
      <c r="AG9" s="346"/>
      <c r="AH9" s="346"/>
      <c r="AI9" s="346"/>
      <c r="AJ9" s="346"/>
      <c r="AK9" s="230"/>
    </row>
    <row r="10" spans="1:37" ht="15" customHeight="1" x14ac:dyDescent="0.4">
      <c r="A10" s="121"/>
      <c r="B10" s="54" t="s">
        <v>296</v>
      </c>
      <c r="C10" s="54"/>
      <c r="D10" s="54"/>
      <c r="E10" s="54"/>
      <c r="F10" s="54"/>
      <c r="G10" s="54"/>
      <c r="H10" s="54"/>
      <c r="I10" s="54"/>
      <c r="J10" s="54"/>
      <c r="K10" s="54"/>
      <c r="L10" s="54"/>
      <c r="M10" s="54"/>
      <c r="N10" s="54"/>
      <c r="O10" s="54"/>
      <c r="P10" s="54"/>
      <c r="Q10" s="409">
        <v>24.4</v>
      </c>
      <c r="R10" s="409">
        <v>16.2</v>
      </c>
      <c r="S10" s="409">
        <v>17</v>
      </c>
      <c r="T10" s="409">
        <v>14.263549761548335</v>
      </c>
      <c r="U10" s="409">
        <v>10.797786350912773</v>
      </c>
      <c r="V10" s="409">
        <v>6.1683000000000003</v>
      </c>
      <c r="W10" s="409">
        <v>8.8895999999999997</v>
      </c>
      <c r="X10" s="409" vm="22">
        <v>4.7911999999999999</v>
      </c>
      <c r="Y10" s="409" vm="51">
        <v>2.4927999999999999</v>
      </c>
      <c r="Z10" s="409" vm="342">
        <f>AF10</f>
        <v>0.48980000000000001</v>
      </c>
      <c r="AA10" s="409"/>
      <c r="AB10" s="410"/>
      <c r="AC10" s="409" vm="107">
        <v>7.7700000000000005E-2</v>
      </c>
      <c r="AD10" s="409" vm="193">
        <v>0.1191</v>
      </c>
      <c r="AE10" s="409" vm="290">
        <v>0.21929999999999999</v>
      </c>
      <c r="AF10" s="409" vm="342">
        <v>0.48980000000000001</v>
      </c>
      <c r="AG10" s="409" vm="628">
        <v>1.6794E-2</v>
      </c>
      <c r="AH10" s="409" vm="739">
        <v>0.64290000000000003</v>
      </c>
      <c r="AI10" s="409"/>
      <c r="AJ10" s="409"/>
      <c r="AK10" s="230"/>
    </row>
    <row r="11" spans="1:37" ht="15" customHeight="1" x14ac:dyDescent="0.4">
      <c r="A11" s="121"/>
      <c r="B11" s="54" t="s">
        <v>297</v>
      </c>
      <c r="C11" s="54"/>
      <c r="D11" s="54"/>
      <c r="E11" s="54"/>
      <c r="F11" s="54"/>
      <c r="G11" s="54"/>
      <c r="H11" s="54"/>
      <c r="I11" s="54"/>
      <c r="J11" s="54"/>
      <c r="K11" s="54"/>
      <c r="L11" s="54"/>
      <c r="M11" s="54"/>
      <c r="N11" s="54"/>
      <c r="O11" s="54"/>
      <c r="P11" s="54"/>
      <c r="Q11" s="409">
        <v>24.2</v>
      </c>
      <c r="R11" s="409">
        <v>19.899999999999999</v>
      </c>
      <c r="S11" s="409">
        <v>29.8</v>
      </c>
      <c r="T11" s="409">
        <v>21.254550076231059</v>
      </c>
      <c r="U11" s="409">
        <v>16.307394650648888</v>
      </c>
      <c r="V11" s="409">
        <v>8.2283000000000008</v>
      </c>
      <c r="W11" s="409">
        <v>12.1419</v>
      </c>
      <c r="X11" s="409" vm="23">
        <v>2.3464</v>
      </c>
      <c r="Y11" s="409" vm="52">
        <v>1.0448</v>
      </c>
      <c r="Z11" s="409" vm="342">
        <f>AF11</f>
        <v>9.8400000000000001E-2</v>
      </c>
      <c r="AA11" s="409"/>
      <c r="AB11" s="410"/>
      <c r="AC11" s="409" vm="108">
        <v>2.2499999999999999E-2</v>
      </c>
      <c r="AD11" s="409" vm="194">
        <v>2.2499999999999999E-2</v>
      </c>
      <c r="AE11" s="409" vm="291">
        <v>3.6799999999999999E-2</v>
      </c>
      <c r="AF11" s="409" vm="342">
        <v>9.8400000000000001E-2</v>
      </c>
      <c r="AG11" s="409" vm="626">
        <v>0.03</v>
      </c>
      <c r="AH11" s="409" vm="739">
        <v>6.4299999999999996E-2</v>
      </c>
      <c r="AI11" s="409"/>
      <c r="AJ11" s="409"/>
      <c r="AK11" s="230"/>
    </row>
    <row r="12" spans="1:37" ht="15" customHeight="1" x14ac:dyDescent="0.35">
      <c r="A12" s="121"/>
      <c r="B12" s="54" t="s">
        <v>252</v>
      </c>
      <c r="C12" s="54"/>
      <c r="D12" s="54"/>
      <c r="E12" s="54"/>
      <c r="F12" s="54"/>
      <c r="G12" s="54"/>
      <c r="H12" s="54"/>
      <c r="I12" s="54"/>
      <c r="J12" s="54"/>
      <c r="K12" s="54"/>
      <c r="L12" s="54"/>
      <c r="M12" s="54"/>
      <c r="N12" s="54"/>
      <c r="O12" s="54"/>
      <c r="P12" s="54"/>
      <c r="Q12" s="409">
        <v>1.4059999999999999</v>
      </c>
      <c r="R12" s="409">
        <v>1.1659999999999999</v>
      </c>
      <c r="S12" s="409">
        <v>1.494</v>
      </c>
      <c r="T12" s="409">
        <v>2.0495091799155469</v>
      </c>
      <c r="U12" s="409">
        <v>1.6624516571974139</v>
      </c>
      <c r="V12" s="409">
        <v>0.91949999999999998</v>
      </c>
      <c r="W12" s="409">
        <v>1.2605999999999999</v>
      </c>
      <c r="X12" s="409" vm="24">
        <v>0.23169999999999999</v>
      </c>
      <c r="Y12" s="409" vm="53">
        <v>9.0800000000000006E-2</v>
      </c>
      <c r="Z12" s="409" vm="341">
        <f>AF12</f>
        <v>8.3999999999999995E-3</v>
      </c>
      <c r="AA12" s="409"/>
      <c r="AB12" s="410"/>
      <c r="AC12" s="409" vm="109">
        <v>1.5E-3</v>
      </c>
      <c r="AD12" s="409" vm="195">
        <v>1.6999999999999999E-3</v>
      </c>
      <c r="AE12" s="409" vm="294">
        <v>2.5000000000000001E-3</v>
      </c>
      <c r="AF12" s="409" vm="341">
        <v>8.3999999999999995E-3</v>
      </c>
      <c r="AG12" s="409" vm="618">
        <v>3.5000000000000001E-3</v>
      </c>
      <c r="AH12" s="409" vm="741">
        <v>7.4000000000000003E-3</v>
      </c>
      <c r="AI12" s="409"/>
      <c r="AJ12" s="409"/>
      <c r="AK12" s="230"/>
    </row>
    <row r="13" spans="1:37" ht="15" customHeight="1" x14ac:dyDescent="0.35">
      <c r="A13" s="121"/>
      <c r="B13" s="52" t="s">
        <v>253</v>
      </c>
      <c r="C13" s="52"/>
      <c r="D13" s="52"/>
      <c r="E13" s="52"/>
      <c r="F13" s="52"/>
      <c r="G13" s="52"/>
      <c r="H13" s="52"/>
      <c r="I13" s="52"/>
      <c r="J13" s="52"/>
      <c r="K13" s="52"/>
      <c r="L13" s="52"/>
      <c r="M13" s="52"/>
      <c r="N13" s="52"/>
      <c r="O13" s="52"/>
      <c r="P13" s="52"/>
      <c r="Q13" s="346"/>
      <c r="R13" s="346"/>
      <c r="S13" s="346"/>
      <c r="T13" s="346"/>
      <c r="U13" s="346"/>
      <c r="V13" s="346"/>
      <c r="W13" s="346"/>
      <c r="X13" s="346"/>
      <c r="Y13" s="346"/>
      <c r="Z13" s="346"/>
      <c r="AA13" s="346"/>
      <c r="AB13" s="230"/>
      <c r="AC13" s="346"/>
      <c r="AD13" s="346"/>
      <c r="AE13" s="346"/>
      <c r="AF13" s="346"/>
      <c r="AG13" s="346"/>
      <c r="AH13" s="346"/>
      <c r="AI13" s="346"/>
      <c r="AJ13" s="346"/>
      <c r="AK13" s="230"/>
    </row>
    <row r="14" spans="1:37" ht="15" customHeight="1" x14ac:dyDescent="0.35">
      <c r="A14" s="121"/>
      <c r="B14" s="7" t="s">
        <v>298</v>
      </c>
      <c r="C14" s="7"/>
      <c r="D14" s="7"/>
      <c r="E14" s="7"/>
      <c r="F14" s="7"/>
      <c r="G14" s="7"/>
      <c r="H14" s="7"/>
      <c r="I14" s="7"/>
      <c r="J14" s="7"/>
      <c r="K14" s="7"/>
      <c r="L14" s="7"/>
      <c r="M14" s="7"/>
      <c r="N14" s="7"/>
      <c r="O14" s="7"/>
      <c r="P14" s="7"/>
      <c r="Q14" s="345" t="s">
        <v>11</v>
      </c>
      <c r="R14" s="345" t="s">
        <v>11</v>
      </c>
      <c r="S14" s="345" t="s">
        <v>11</v>
      </c>
      <c r="T14" s="345" t="s">
        <v>11</v>
      </c>
      <c r="U14" s="346">
        <v>996309.26503328874</v>
      </c>
      <c r="V14" s="346">
        <v>11944.011622</v>
      </c>
      <c r="W14" s="346">
        <v>14527.151698</v>
      </c>
      <c r="X14" s="346" vm="25">
        <v>11274.688862999999</v>
      </c>
      <c r="Y14" s="346" vm="54">
        <v>5659.1358319999999</v>
      </c>
      <c r="Z14" s="346" vm="722">
        <f>AF14</f>
        <v>3279.8223600000001</v>
      </c>
      <c r="AA14" s="346"/>
      <c r="AB14" s="230"/>
      <c r="AC14" s="346" vm="110">
        <v>637.39411299999995</v>
      </c>
      <c r="AD14" s="346" vm="196">
        <v>1123.5521189999999</v>
      </c>
      <c r="AE14" s="346" vm="292">
        <v>2037.9764769999999</v>
      </c>
      <c r="AF14" s="346" vm="722">
        <v>3279.8223600000001</v>
      </c>
      <c r="AG14" s="346" vm="619">
        <v>1233.6103250000001</v>
      </c>
      <c r="AH14" s="346" vm="739">
        <v>3147.0757749999998</v>
      </c>
      <c r="AI14" s="346"/>
      <c r="AJ14" s="346"/>
      <c r="AK14" s="230"/>
    </row>
    <row r="15" spans="1:37" ht="15" customHeight="1" x14ac:dyDescent="0.35">
      <c r="A15" s="121"/>
      <c r="B15" s="7" t="s">
        <v>299</v>
      </c>
      <c r="C15" s="7"/>
      <c r="D15" s="7"/>
      <c r="E15" s="7"/>
      <c r="F15" s="7"/>
      <c r="G15" s="7"/>
      <c r="H15" s="7"/>
      <c r="I15" s="7"/>
      <c r="J15" s="7"/>
      <c r="K15" s="7"/>
      <c r="L15" s="7"/>
      <c r="M15" s="7"/>
      <c r="N15" s="7"/>
      <c r="O15" s="7"/>
      <c r="P15" s="7"/>
      <c r="Q15" s="345" t="s">
        <v>11</v>
      </c>
      <c r="R15" s="345" t="s">
        <v>11</v>
      </c>
      <c r="S15" s="345" t="s">
        <v>11</v>
      </c>
      <c r="T15" s="345" t="s">
        <v>11</v>
      </c>
      <c r="U15" s="346">
        <v>21736.375339955441</v>
      </c>
      <c r="V15" s="346">
        <v>10252.102870999999</v>
      </c>
      <c r="W15" s="346">
        <v>13045.082797999999</v>
      </c>
      <c r="X15" s="346" vm="26">
        <v>9963.7876620000006</v>
      </c>
      <c r="Y15" s="346" vm="55">
        <v>4090.5504940000001</v>
      </c>
      <c r="Z15" s="346" vm="719">
        <f>AF15</f>
        <v>2214.4277569999999</v>
      </c>
      <c r="AA15" s="346"/>
      <c r="AB15" s="230"/>
      <c r="AC15" s="346" vm="111">
        <v>467.27834799999999</v>
      </c>
      <c r="AD15" s="346" vm="197">
        <v>757.51172699999995</v>
      </c>
      <c r="AE15" s="346" vm="293">
        <v>1478.6509799999999</v>
      </c>
      <c r="AF15" s="346" vm="719">
        <v>2214.4277569999999</v>
      </c>
      <c r="AG15" s="346" vm="623">
        <v>782.87379699999997</v>
      </c>
      <c r="AH15" s="346" vm="604">
        <v>2180.153311</v>
      </c>
      <c r="AI15" s="346"/>
      <c r="AJ15" s="346"/>
      <c r="AK15" s="230"/>
    </row>
    <row r="16" spans="1:37" ht="15" customHeight="1" x14ac:dyDescent="0.35">
      <c r="A16" s="121"/>
      <c r="B16" s="49" t="s">
        <v>288</v>
      </c>
      <c r="C16" s="49"/>
      <c r="D16" s="49"/>
      <c r="E16" s="49"/>
      <c r="F16" s="49"/>
      <c r="G16" s="49"/>
      <c r="H16" s="49"/>
      <c r="I16" s="49"/>
      <c r="J16" s="49"/>
      <c r="K16" s="49"/>
      <c r="L16" s="49"/>
      <c r="M16" s="49"/>
      <c r="N16" s="49"/>
      <c r="O16" s="49"/>
      <c r="P16" s="49"/>
      <c r="Q16" s="346"/>
      <c r="R16" s="346"/>
      <c r="S16" s="346"/>
      <c r="T16" s="346"/>
      <c r="U16" s="346"/>
      <c r="V16" s="346"/>
      <c r="W16" s="346"/>
      <c r="X16" s="346"/>
      <c r="Y16" s="346"/>
      <c r="Z16" s="346"/>
      <c r="AA16" s="346"/>
      <c r="AB16" s="230"/>
      <c r="AC16" s="346"/>
      <c r="AD16" s="346"/>
      <c r="AE16" s="346"/>
      <c r="AF16" s="346"/>
      <c r="AG16" s="346"/>
      <c r="AH16" s="346"/>
      <c r="AI16" s="346"/>
      <c r="AJ16" s="346"/>
      <c r="AK16" s="230"/>
    </row>
    <row r="17" spans="1:37" ht="15" customHeight="1" x14ac:dyDescent="0.35">
      <c r="A17" s="121"/>
      <c r="B17" s="53" t="s">
        <v>300</v>
      </c>
      <c r="C17" s="53"/>
      <c r="D17" s="53"/>
      <c r="E17" s="53"/>
      <c r="F17" s="53"/>
      <c r="G17" s="53"/>
      <c r="H17" s="53"/>
      <c r="I17" s="53"/>
      <c r="J17" s="53"/>
      <c r="K17" s="53"/>
      <c r="L17" s="53"/>
      <c r="M17" s="53"/>
      <c r="N17" s="53"/>
      <c r="O17" s="53"/>
      <c r="P17" s="53"/>
      <c r="Q17" s="345" t="s">
        <v>11</v>
      </c>
      <c r="R17" s="345" t="s">
        <v>11</v>
      </c>
      <c r="S17" s="345" t="s">
        <v>11</v>
      </c>
      <c r="T17" s="345" t="s">
        <v>11</v>
      </c>
      <c r="U17" s="345" t="s">
        <v>11</v>
      </c>
      <c r="V17" s="346">
        <v>174593.531074</v>
      </c>
      <c r="W17" s="346">
        <v>244904.56630000001</v>
      </c>
      <c r="X17" s="346">
        <v>383634.397</v>
      </c>
      <c r="Y17" s="346" vm="56">
        <v>238590.7262</v>
      </c>
      <c r="Z17" s="345" vm="723">
        <f>AF17</f>
        <v>63992.9761</v>
      </c>
      <c r="AA17" s="345"/>
      <c r="AB17" s="230"/>
      <c r="AC17" s="346" vm="112">
        <v>12698.8523</v>
      </c>
      <c r="AD17" s="346" vm="198">
        <v>24558.79</v>
      </c>
      <c r="AE17" s="346" vm="295">
        <v>38627.4689</v>
      </c>
      <c r="AF17" s="346" vm="723">
        <v>63992.9761</v>
      </c>
      <c r="AG17" s="346" vm="526">
        <v>16663.9143</v>
      </c>
      <c r="AH17" s="346" vm="605">
        <v>35129.6466</v>
      </c>
      <c r="AI17" s="346"/>
      <c r="AJ17" s="346"/>
      <c r="AK17" s="230"/>
    </row>
    <row r="18" spans="1:37" s="187" customFormat="1" ht="15" customHeight="1" x14ac:dyDescent="0.35">
      <c r="A18" s="185"/>
      <c r="B18" s="186" t="s">
        <v>254</v>
      </c>
      <c r="C18" s="186"/>
      <c r="D18" s="186"/>
      <c r="E18" s="186"/>
      <c r="F18" s="186"/>
      <c r="G18" s="186"/>
      <c r="H18" s="186"/>
      <c r="I18" s="186"/>
      <c r="J18" s="186"/>
      <c r="K18" s="186"/>
      <c r="L18" s="186"/>
      <c r="M18" s="186"/>
      <c r="N18" s="186"/>
      <c r="O18" s="186"/>
      <c r="P18" s="186"/>
      <c r="Q18" s="400" t="s">
        <v>11</v>
      </c>
      <c r="R18" s="400" t="s">
        <v>11</v>
      </c>
      <c r="S18" s="400" t="s">
        <v>11</v>
      </c>
      <c r="T18" s="400" t="s">
        <v>11</v>
      </c>
      <c r="U18" s="366">
        <v>0.95923028417603262</v>
      </c>
      <c r="V18" s="401">
        <v>0.92183599999999999</v>
      </c>
      <c r="W18" s="401">
        <v>0.86858999999999997</v>
      </c>
      <c r="X18" s="401" vm="27">
        <v>0.94581800000000005</v>
      </c>
      <c r="Y18" s="366" vm="57">
        <v>0.96449600000000002</v>
      </c>
      <c r="Z18" s="366" vm="718">
        <f>AF18</f>
        <v>0.87241999999999997</v>
      </c>
      <c r="AA18" s="366"/>
      <c r="AB18" s="298"/>
      <c r="AC18" s="366" vm="113">
        <v>0.93793800000000005</v>
      </c>
      <c r="AD18" s="366" vm="199">
        <v>0.92828200000000005</v>
      </c>
      <c r="AE18" s="401" vm="296">
        <v>0.89905100000000004</v>
      </c>
      <c r="AF18" s="401" vm="718">
        <v>0.87241999999999997</v>
      </c>
      <c r="AG18" s="401">
        <v>0.89557159999999991</v>
      </c>
      <c r="AH18" s="401">
        <v>0.86148011000000002</v>
      </c>
      <c r="AI18" s="401"/>
      <c r="AJ18" s="401"/>
      <c r="AK18" s="298"/>
    </row>
    <row r="19" spans="1:37" ht="15" customHeight="1" x14ac:dyDescent="0.35">
      <c r="A19" s="121"/>
      <c r="B19" s="52" t="s">
        <v>255</v>
      </c>
      <c r="C19" s="52"/>
      <c r="D19" s="52"/>
      <c r="E19" s="52"/>
      <c r="F19" s="52"/>
      <c r="G19" s="52"/>
      <c r="H19" s="52"/>
      <c r="I19" s="52"/>
      <c r="J19" s="52"/>
      <c r="K19" s="52"/>
      <c r="L19" s="52"/>
      <c r="M19" s="52"/>
      <c r="N19" s="52"/>
      <c r="O19" s="52"/>
      <c r="P19" s="52"/>
      <c r="Q19" s="346"/>
      <c r="R19" s="346"/>
      <c r="S19" s="346"/>
      <c r="T19" s="346"/>
      <c r="U19" s="346"/>
      <c r="V19" s="346"/>
      <c r="W19" s="346"/>
      <c r="X19" s="346"/>
      <c r="Y19" s="346"/>
      <c r="Z19" s="346"/>
      <c r="AA19" s="346"/>
      <c r="AB19" s="230"/>
      <c r="AC19" s="346"/>
      <c r="AD19" s="346"/>
      <c r="AE19" s="346"/>
      <c r="AF19" s="346"/>
      <c r="AG19" s="346"/>
      <c r="AH19" s="346"/>
      <c r="AI19" s="346"/>
      <c r="AJ19" s="346"/>
      <c r="AK19" s="230"/>
    </row>
    <row r="20" spans="1:37" ht="15" customHeight="1" x14ac:dyDescent="0.35">
      <c r="A20" s="121"/>
      <c r="B20" s="53" t="s">
        <v>256</v>
      </c>
      <c r="C20" s="53"/>
      <c r="D20" s="53"/>
      <c r="E20" s="53"/>
      <c r="F20" s="53"/>
      <c r="G20" s="53"/>
      <c r="H20" s="53"/>
      <c r="I20" s="53"/>
      <c r="J20" s="53"/>
      <c r="K20" s="53"/>
      <c r="L20" s="53"/>
      <c r="M20" s="53"/>
      <c r="N20" s="53"/>
      <c r="O20" s="53"/>
      <c r="P20" s="53"/>
      <c r="Q20" s="346">
        <v>53.901000000000003</v>
      </c>
      <c r="R20" s="346">
        <v>179.18700000000001</v>
      </c>
      <c r="S20" s="346">
        <v>179.892</v>
      </c>
      <c r="T20" s="346">
        <v>68.986999999999995</v>
      </c>
      <c r="U20" s="346">
        <v>88.316999999999993</v>
      </c>
      <c r="V20" s="346">
        <v>66.990165996701393</v>
      </c>
      <c r="W20" s="346">
        <v>88.222969976973417</v>
      </c>
      <c r="X20" s="346">
        <v>105.48991152808892</v>
      </c>
      <c r="Y20" s="346">
        <v>107.06900328316031</v>
      </c>
      <c r="Z20" s="346">
        <f>AF20</f>
        <v>67.5927218966211</v>
      </c>
      <c r="AA20" s="346"/>
      <c r="AB20" s="346"/>
      <c r="AC20" s="346">
        <v>20.785270875691698</v>
      </c>
      <c r="AD20" s="346">
        <v>40.728411596909133</v>
      </c>
      <c r="AE20" s="346">
        <v>47.743125255259145</v>
      </c>
      <c r="AF20" s="346">
        <v>67.5927218966211</v>
      </c>
      <c r="AG20" s="346">
        <v>20.294889572326635</v>
      </c>
      <c r="AH20" s="346">
        <v>40.246367006147388</v>
      </c>
      <c r="AI20" s="346"/>
      <c r="AJ20" s="346"/>
      <c r="AK20" s="230"/>
    </row>
    <row r="21" spans="1:37" ht="15" customHeight="1" x14ac:dyDescent="0.35">
      <c r="A21" s="121"/>
      <c r="B21" s="53" t="s">
        <v>306</v>
      </c>
      <c r="C21" s="53"/>
      <c r="D21" s="53"/>
      <c r="E21" s="53"/>
      <c r="F21" s="53"/>
      <c r="G21" s="53"/>
      <c r="H21" s="53"/>
      <c r="I21" s="53"/>
      <c r="J21" s="53"/>
      <c r="K21" s="53"/>
      <c r="L21" s="53"/>
      <c r="M21" s="53"/>
      <c r="N21" s="53"/>
      <c r="O21" s="53"/>
      <c r="P21" s="53"/>
      <c r="Q21" s="346">
        <v>50.719000000000001</v>
      </c>
      <c r="R21" s="346">
        <v>61.683</v>
      </c>
      <c r="S21" s="346">
        <v>57.000999999999998</v>
      </c>
      <c r="T21" s="346">
        <v>195.495</v>
      </c>
      <c r="U21" s="346">
        <v>265.88</v>
      </c>
      <c r="V21" s="346">
        <v>242.06899999999999</v>
      </c>
      <c r="W21" s="346">
        <v>334.21484082105491</v>
      </c>
      <c r="X21" s="346">
        <v>105.48991152808892</v>
      </c>
      <c r="Y21" s="346">
        <v>417.95085872369521</v>
      </c>
      <c r="Z21" s="346">
        <f>AF21</f>
        <v>151.17139629216396</v>
      </c>
      <c r="AA21" s="346"/>
      <c r="AB21" s="346"/>
      <c r="AC21" s="346">
        <v>27.441428972099285</v>
      </c>
      <c r="AD21" s="346">
        <v>49.603131274407993</v>
      </c>
      <c r="AE21" s="346">
        <v>88.719830999999999</v>
      </c>
      <c r="AF21" s="346">
        <v>151.17139629216396</v>
      </c>
      <c r="AG21" s="346">
        <v>68.183333657637476</v>
      </c>
      <c r="AH21" s="346">
        <v>147.49846626582897</v>
      </c>
      <c r="AI21" s="346"/>
      <c r="AJ21" s="346"/>
      <c r="AK21" s="230"/>
    </row>
    <row r="22" spans="1:37" ht="15" customHeight="1" x14ac:dyDescent="0.35">
      <c r="A22" s="121"/>
      <c r="B22" s="54" t="s">
        <v>276</v>
      </c>
      <c r="C22" s="54"/>
      <c r="D22" s="54"/>
      <c r="E22" s="54"/>
      <c r="F22" s="54"/>
      <c r="G22" s="54"/>
      <c r="H22" s="54"/>
      <c r="I22" s="54"/>
      <c r="J22" s="54"/>
      <c r="K22" s="54"/>
      <c r="L22" s="54"/>
      <c r="M22" s="54"/>
      <c r="N22" s="54"/>
      <c r="O22" s="54"/>
      <c r="P22" s="54"/>
      <c r="Q22" s="346">
        <v>34.555</v>
      </c>
      <c r="R22" s="346">
        <v>29.297000000000001</v>
      </c>
      <c r="S22" s="346">
        <v>18.847999999999999</v>
      </c>
      <c r="T22" s="346">
        <v>3.3889999999999998</v>
      </c>
      <c r="U22" s="346">
        <v>4</v>
      </c>
      <c r="V22" s="346">
        <v>0</v>
      </c>
      <c r="W22" s="346">
        <v>15</v>
      </c>
      <c r="X22" s="346">
        <v>2</v>
      </c>
      <c r="Y22" s="346">
        <v>62.555</v>
      </c>
      <c r="Z22" s="346">
        <f>AF22</f>
        <v>3</v>
      </c>
      <c r="AA22" s="346"/>
      <c r="AB22" s="259"/>
      <c r="AC22" s="346" vm="114">
        <v>0</v>
      </c>
      <c r="AD22" s="346">
        <v>3</v>
      </c>
      <c r="AE22" s="346">
        <v>3</v>
      </c>
      <c r="AF22" s="346">
        <v>3</v>
      </c>
      <c r="AG22" s="346">
        <v>0</v>
      </c>
      <c r="AH22" s="346">
        <v>0</v>
      </c>
      <c r="AI22" s="346"/>
      <c r="AJ22" s="346"/>
      <c r="AK22" s="230"/>
    </row>
    <row r="23" spans="1:37" ht="15" customHeight="1" x14ac:dyDescent="0.35">
      <c r="A23" s="121"/>
      <c r="B23" s="42"/>
      <c r="C23" s="42"/>
      <c r="D23" s="42"/>
      <c r="E23" s="42"/>
      <c r="F23" s="42"/>
      <c r="G23" s="42"/>
      <c r="H23" s="42"/>
      <c r="I23" s="42"/>
      <c r="J23" s="42"/>
      <c r="K23" s="42"/>
      <c r="L23" s="42"/>
      <c r="M23" s="42"/>
      <c r="N23" s="42"/>
      <c r="O23" s="42"/>
      <c r="P23" s="42"/>
      <c r="Q23" s="230"/>
      <c r="R23" s="230"/>
      <c r="S23" s="230"/>
      <c r="T23" s="230"/>
      <c r="U23" s="230"/>
      <c r="V23" s="230"/>
      <c r="W23" s="230"/>
      <c r="X23" s="230"/>
      <c r="Y23" s="230"/>
      <c r="Z23" s="230"/>
      <c r="AA23" s="230"/>
      <c r="AB23" s="230"/>
      <c r="AC23" s="230"/>
      <c r="AD23" s="230"/>
      <c r="AE23" s="230"/>
      <c r="AF23" s="230"/>
      <c r="AG23" s="230"/>
      <c r="AH23" s="230"/>
      <c r="AI23" s="230"/>
      <c r="AJ23" s="230"/>
      <c r="AK23" s="230"/>
    </row>
    <row r="24" spans="1:37" ht="15" customHeight="1" x14ac:dyDescent="0.35">
      <c r="A24" s="121"/>
      <c r="B24" s="175" t="s">
        <v>257</v>
      </c>
      <c r="C24" s="175"/>
      <c r="D24" s="175"/>
      <c r="E24" s="175"/>
      <c r="F24" s="175"/>
      <c r="G24" s="175"/>
      <c r="H24" s="175"/>
      <c r="I24" s="175"/>
      <c r="J24" s="175"/>
      <c r="K24" s="175"/>
      <c r="L24" s="175"/>
      <c r="M24" s="175"/>
      <c r="N24" s="175"/>
      <c r="O24" s="175"/>
      <c r="P24" s="175"/>
      <c r="Q24" s="235">
        <v>2015</v>
      </c>
      <c r="R24" s="235">
        <v>2016</v>
      </c>
      <c r="S24" s="235">
        <v>2017</v>
      </c>
      <c r="T24" s="235">
        <v>2018</v>
      </c>
      <c r="U24" s="235">
        <v>2019</v>
      </c>
      <c r="V24" s="235">
        <v>2020</v>
      </c>
      <c r="W24" s="235">
        <v>2021</v>
      </c>
      <c r="X24" s="235">
        <v>2022</v>
      </c>
      <c r="Y24" s="236">
        <v>2023</v>
      </c>
      <c r="Z24" s="237">
        <v>2024</v>
      </c>
      <c r="AA24" s="237"/>
      <c r="AB24" s="230"/>
      <c r="AC24" s="238" t="s">
        <v>3</v>
      </c>
      <c r="AD24" s="238" t="s">
        <v>4</v>
      </c>
      <c r="AE24" s="238" t="s">
        <v>5</v>
      </c>
      <c r="AF24" s="238">
        <v>2024</v>
      </c>
      <c r="AG24" s="239" t="s">
        <v>282</v>
      </c>
      <c r="AH24" s="239" t="s">
        <v>283</v>
      </c>
      <c r="AI24" s="239" t="s">
        <v>284</v>
      </c>
      <c r="AJ24" s="239">
        <v>2025</v>
      </c>
      <c r="AK24" s="230"/>
    </row>
    <row r="25" spans="1:37" ht="15" customHeight="1" x14ac:dyDescent="0.35">
      <c r="A25" s="121"/>
      <c r="B25" s="52" t="s">
        <v>258</v>
      </c>
      <c r="C25" s="52"/>
      <c r="D25" s="52"/>
      <c r="E25" s="52"/>
      <c r="F25" s="52"/>
      <c r="G25" s="52"/>
      <c r="H25" s="52"/>
      <c r="I25" s="52"/>
      <c r="J25" s="52"/>
      <c r="K25" s="52"/>
      <c r="L25" s="52"/>
      <c r="M25" s="52"/>
      <c r="N25" s="52"/>
      <c r="O25" s="52"/>
      <c r="P25" s="52"/>
      <c r="Q25" s="230"/>
      <c r="R25" s="230"/>
      <c r="S25" s="230"/>
      <c r="T25" s="230"/>
      <c r="U25" s="230"/>
      <c r="V25" s="230"/>
      <c r="W25" s="230"/>
      <c r="X25" s="230"/>
      <c r="Y25" s="230"/>
      <c r="Z25" s="230"/>
      <c r="AA25" s="230"/>
      <c r="AB25" s="230"/>
      <c r="AC25" s="230"/>
      <c r="AD25" s="230"/>
      <c r="AE25" s="230"/>
      <c r="AF25" s="230"/>
      <c r="AG25" s="230"/>
      <c r="AH25" s="230"/>
      <c r="AI25" s="230"/>
      <c r="AJ25" s="230"/>
      <c r="AK25" s="230"/>
    </row>
    <row r="26" spans="1:37" ht="15" customHeight="1" x14ac:dyDescent="0.35">
      <c r="A26" s="121"/>
      <c r="B26" s="53" t="s">
        <v>259</v>
      </c>
      <c r="C26" s="53"/>
      <c r="D26" s="53"/>
      <c r="E26" s="53"/>
      <c r="F26" s="53"/>
      <c r="G26" s="53"/>
      <c r="H26" s="53"/>
      <c r="I26" s="53"/>
      <c r="J26" s="53"/>
      <c r="K26" s="53"/>
      <c r="L26" s="53"/>
      <c r="M26" s="53"/>
      <c r="N26" s="53"/>
      <c r="O26" s="53"/>
      <c r="P26" s="53"/>
      <c r="Q26" s="345" t="s">
        <v>11</v>
      </c>
      <c r="R26" s="345" t="s">
        <v>11</v>
      </c>
      <c r="S26" s="345" t="s">
        <v>11</v>
      </c>
      <c r="T26" s="312">
        <v>7.5135135135135131E-2</v>
      </c>
      <c r="U26" s="312">
        <v>0.09</v>
      </c>
      <c r="V26" s="312">
        <v>0.11</v>
      </c>
      <c r="W26" s="312">
        <v>0.13200000000000001</v>
      </c>
      <c r="X26" s="312" vm="18">
        <v>0.14559800000000001</v>
      </c>
      <c r="Y26" s="312" vm="70">
        <v>0.29348600000000002</v>
      </c>
      <c r="Z26" s="312" vm="730">
        <f>AF26</f>
        <v>0.32380700000000001</v>
      </c>
      <c r="AA26" s="312"/>
      <c r="AB26" s="230"/>
      <c r="AC26" s="312">
        <v>0.30452769000000002</v>
      </c>
      <c r="AD26" s="312" vm="200">
        <v>0.31226999999999999</v>
      </c>
      <c r="AE26" s="312" vm="299">
        <v>0.31154300000000001</v>
      </c>
      <c r="AF26" s="312" vm="730">
        <v>0.32380700000000001</v>
      </c>
      <c r="AG26" s="312" vm="620">
        <v>0.32569100000000001</v>
      </c>
      <c r="AH26" s="312" vm="606">
        <v>0.35018100000000002</v>
      </c>
      <c r="AI26" s="312"/>
      <c r="AJ26" s="312"/>
      <c r="AK26" s="230"/>
    </row>
    <row r="27" spans="1:37" ht="15" customHeight="1" x14ac:dyDescent="0.35">
      <c r="A27" s="121"/>
      <c r="B27" s="54" t="s">
        <v>307</v>
      </c>
      <c r="C27" s="54"/>
      <c r="D27" s="54"/>
      <c r="E27" s="54"/>
      <c r="F27" s="54"/>
      <c r="G27" s="54"/>
      <c r="H27" s="54"/>
      <c r="I27" s="54"/>
      <c r="J27" s="54"/>
      <c r="K27" s="54"/>
      <c r="L27" s="54"/>
      <c r="M27" s="54"/>
      <c r="N27" s="54"/>
      <c r="O27" s="54"/>
      <c r="P27" s="54"/>
      <c r="Q27" s="345" t="s">
        <v>11</v>
      </c>
      <c r="R27" s="345" t="s">
        <v>11</v>
      </c>
      <c r="S27" s="345" t="s">
        <v>11</v>
      </c>
      <c r="T27" s="346">
        <v>385</v>
      </c>
      <c r="U27" s="346">
        <v>772</v>
      </c>
      <c r="V27" s="346">
        <v>1811</v>
      </c>
      <c r="W27" s="346">
        <v>3804</v>
      </c>
      <c r="X27" s="346" vm="19">
        <v>6010</v>
      </c>
      <c r="Y27" s="346" vm="71">
        <v>8510</v>
      </c>
      <c r="Z27" s="346" vm="720">
        <f>AF27</f>
        <v>13054</v>
      </c>
      <c r="AA27" s="346"/>
      <c r="AB27" s="230"/>
      <c r="AC27" s="346" vm="115">
        <v>9883</v>
      </c>
      <c r="AD27" s="346" vm="201">
        <v>10976</v>
      </c>
      <c r="AE27" s="346" vm="300">
        <v>11602</v>
      </c>
      <c r="AF27" s="346" vm="720">
        <v>13054</v>
      </c>
      <c r="AG27" s="346" vm="526">
        <v>11775</v>
      </c>
      <c r="AH27" s="346" vm="606">
        <v>12422</v>
      </c>
      <c r="AI27" s="346"/>
      <c r="AJ27" s="346"/>
      <c r="AK27" s="230"/>
    </row>
    <row r="28" spans="1:37" ht="15" customHeight="1" x14ac:dyDescent="0.35">
      <c r="A28" s="121"/>
      <c r="B28" s="54" t="s">
        <v>260</v>
      </c>
      <c r="C28" s="54"/>
      <c r="D28" s="54"/>
      <c r="E28" s="54"/>
      <c r="F28" s="54"/>
      <c r="G28" s="54"/>
      <c r="H28" s="54"/>
      <c r="I28" s="54"/>
      <c r="J28" s="54"/>
      <c r="K28" s="54"/>
      <c r="L28" s="54"/>
      <c r="M28" s="54"/>
      <c r="N28" s="54"/>
      <c r="O28" s="54"/>
      <c r="P28" s="54"/>
      <c r="Q28" s="345" t="s">
        <v>11</v>
      </c>
      <c r="R28" s="345" t="s">
        <v>11</v>
      </c>
      <c r="S28" s="345" t="s">
        <v>11</v>
      </c>
      <c r="T28" s="346">
        <v>5546</v>
      </c>
      <c r="U28" s="346">
        <v>10100</v>
      </c>
      <c r="V28" s="346">
        <v>18747</v>
      </c>
      <c r="W28" s="346">
        <v>43500</v>
      </c>
      <c r="X28" s="346" vm="20">
        <v>76455</v>
      </c>
      <c r="Y28" s="346" vm="72">
        <v>106991</v>
      </c>
      <c r="Z28" s="346" vm="725">
        <f>AF28</f>
        <v>178043</v>
      </c>
      <c r="AA28" s="346"/>
      <c r="AB28" s="230"/>
      <c r="AC28" s="346" vm="116">
        <v>116750</v>
      </c>
      <c r="AD28" s="346" vm="202">
        <v>128444</v>
      </c>
      <c r="AE28" s="346" vm="301">
        <v>142881</v>
      </c>
      <c r="AF28" s="346" vm="725">
        <v>178043</v>
      </c>
      <c r="AG28" s="346" vm="630">
        <v>153364</v>
      </c>
      <c r="AH28" s="346" vm="606">
        <v>168.309</v>
      </c>
      <c r="AI28" s="346"/>
      <c r="AJ28" s="346"/>
      <c r="AK28" s="230"/>
    </row>
    <row r="29" spans="1:37" ht="15" customHeight="1" x14ac:dyDescent="0.35">
      <c r="A29" s="121"/>
      <c r="B29" s="52" t="s">
        <v>261</v>
      </c>
      <c r="C29" s="52"/>
      <c r="D29" s="52"/>
      <c r="E29" s="52"/>
      <c r="F29" s="52"/>
      <c r="G29" s="52"/>
      <c r="H29" s="52"/>
      <c r="I29" s="52"/>
      <c r="J29" s="52"/>
      <c r="K29" s="52"/>
      <c r="L29" s="52"/>
      <c r="M29" s="52"/>
      <c r="N29" s="52"/>
      <c r="O29" s="52"/>
      <c r="P29" s="52"/>
      <c r="Q29" s="230"/>
      <c r="R29" s="230"/>
      <c r="S29" s="230"/>
      <c r="T29" s="230"/>
      <c r="U29" s="230"/>
      <c r="V29" s="230"/>
      <c r="W29" s="230"/>
      <c r="X29" s="230"/>
      <c r="Y29" s="230"/>
      <c r="Z29" s="230"/>
      <c r="AA29" s="230"/>
      <c r="AB29" s="230"/>
      <c r="AC29" s="230"/>
      <c r="AD29" s="230"/>
      <c r="AE29" s="230"/>
      <c r="AF29" s="230"/>
      <c r="AG29" s="230"/>
      <c r="AH29" s="230"/>
      <c r="AI29" s="230"/>
      <c r="AJ29" s="230"/>
      <c r="AK29" s="230"/>
    </row>
    <row r="30" spans="1:37" ht="15" customHeight="1" x14ac:dyDescent="0.35">
      <c r="A30" s="121"/>
      <c r="B30" s="54" t="s">
        <v>312</v>
      </c>
      <c r="C30" s="52"/>
      <c r="D30" s="52"/>
      <c r="E30" s="52"/>
      <c r="F30" s="52"/>
      <c r="G30" s="52"/>
      <c r="H30" s="52"/>
      <c r="I30" s="52"/>
      <c r="J30" s="52"/>
      <c r="K30" s="52"/>
      <c r="L30" s="52"/>
      <c r="M30" s="52"/>
      <c r="N30" s="52"/>
      <c r="O30" s="52"/>
      <c r="P30" s="52"/>
      <c r="Q30" s="412" t="s">
        <v>11</v>
      </c>
      <c r="R30" s="412" t="s">
        <v>11</v>
      </c>
      <c r="S30" s="412" t="s">
        <v>11</v>
      </c>
      <c r="T30" s="412" t="s">
        <v>11</v>
      </c>
      <c r="U30" s="412" t="s">
        <v>11</v>
      </c>
      <c r="V30" s="242">
        <v>4.5770520000000001</v>
      </c>
      <c r="W30" s="242">
        <f>P30</f>
        <v>0</v>
      </c>
      <c r="X30" s="242">
        <v>5.967085</v>
      </c>
      <c r="Y30" s="242">
        <v>6.9999739999999999</v>
      </c>
      <c r="Z30" s="242">
        <f>AF30</f>
        <v>7.9690500000000002</v>
      </c>
      <c r="AA30" s="242"/>
      <c r="AB30" s="242"/>
      <c r="AC30" s="242">
        <v>7.2586960000000005</v>
      </c>
      <c r="AD30" s="242">
        <v>7.5490369999999993</v>
      </c>
      <c r="AE30" s="242">
        <v>7.7940959999999997</v>
      </c>
      <c r="AF30" s="242">
        <v>7.9690500000000002</v>
      </c>
      <c r="AG30" s="242">
        <v>8.0018349999999998</v>
      </c>
      <c r="AH30" s="242">
        <v>8.0302900000000008</v>
      </c>
      <c r="AI30" s="242"/>
      <c r="AJ30" s="242"/>
      <c r="AK30" s="230"/>
    </row>
    <row r="31" spans="1:37" ht="15" customHeight="1" x14ac:dyDescent="0.35">
      <c r="A31" s="121"/>
      <c r="B31" s="54" t="s">
        <v>313</v>
      </c>
      <c r="C31" s="52"/>
      <c r="D31" s="52"/>
      <c r="E31" s="52"/>
      <c r="F31" s="52"/>
      <c r="G31" s="52"/>
      <c r="H31" s="52"/>
      <c r="I31" s="52"/>
      <c r="J31" s="52"/>
      <c r="K31" s="52"/>
      <c r="L31" s="52"/>
      <c r="M31" s="52"/>
      <c r="N31" s="52"/>
      <c r="O31" s="52"/>
      <c r="P31" s="52"/>
      <c r="Q31" s="412" t="s">
        <v>11</v>
      </c>
      <c r="R31" s="412" t="s">
        <v>11</v>
      </c>
      <c r="S31" s="412" t="s">
        <v>11</v>
      </c>
      <c r="T31" s="412" t="s">
        <v>11</v>
      </c>
      <c r="U31" s="412" t="s">
        <v>11</v>
      </c>
      <c r="V31" s="242">
        <v>0.16736599999999999</v>
      </c>
      <c r="W31" s="242">
        <f>P31</f>
        <v>0</v>
      </c>
      <c r="X31" s="242">
        <v>4.5939399999999999</v>
      </c>
      <c r="Y31" s="242">
        <v>0.57626599999999994</v>
      </c>
      <c r="Z31" s="242">
        <f>AF31</f>
        <v>0.64714799999999995</v>
      </c>
      <c r="AA31" s="242"/>
      <c r="AB31" s="242"/>
      <c r="AC31" s="242">
        <v>0.59316800000000003</v>
      </c>
      <c r="AD31" s="242">
        <v>0.60798600000000003</v>
      </c>
      <c r="AE31" s="242">
        <v>0.63238899999999998</v>
      </c>
      <c r="AF31" s="242">
        <v>0.64714799999999995</v>
      </c>
      <c r="AG31" s="242">
        <v>0.66466400000000003</v>
      </c>
      <c r="AH31" s="242">
        <v>0.677319</v>
      </c>
      <c r="AI31" s="242"/>
      <c r="AJ31" s="242"/>
      <c r="AK31" s="230"/>
    </row>
    <row r="32" spans="1:37" ht="15" customHeight="1" x14ac:dyDescent="0.35">
      <c r="A32" s="121"/>
      <c r="B32" s="53" t="s">
        <v>262</v>
      </c>
      <c r="C32" s="53"/>
      <c r="D32" s="53"/>
      <c r="E32" s="53"/>
      <c r="F32" s="53"/>
      <c r="G32" s="53"/>
      <c r="H32" s="53"/>
      <c r="I32" s="53"/>
      <c r="J32" s="53"/>
      <c r="K32" s="53"/>
      <c r="L32" s="53"/>
      <c r="M32" s="53"/>
      <c r="N32" s="53"/>
      <c r="O32" s="53"/>
      <c r="P32" s="53"/>
      <c r="Q32" s="345" t="s">
        <v>11</v>
      </c>
      <c r="R32" s="345" t="s">
        <v>11</v>
      </c>
      <c r="S32" s="345" t="s">
        <v>11</v>
      </c>
      <c r="T32" s="311">
        <v>9.4446778215543509E-2</v>
      </c>
      <c r="U32" s="312">
        <v>7.3784785874340827E-2</v>
      </c>
      <c r="V32" s="312">
        <v>8.5256999999999999E-2</v>
      </c>
      <c r="W32" s="312">
        <v>8.5754999999999998E-2</v>
      </c>
      <c r="X32" s="312" vm="15">
        <v>9.8583000000000004E-2</v>
      </c>
      <c r="Y32" s="312" vm="59">
        <v>0.122114</v>
      </c>
      <c r="Z32" s="312" vm="343">
        <f>AF32</f>
        <v>0.142036</v>
      </c>
      <c r="AA32" s="312"/>
      <c r="AB32" s="230"/>
      <c r="AC32" s="312" vm="117">
        <v>0.120162</v>
      </c>
      <c r="AD32" s="312" vm="203">
        <v>0.12942100000000001</v>
      </c>
      <c r="AE32" s="312" vm="297">
        <v>0.106706</v>
      </c>
      <c r="AF32" s="312" vm="343">
        <v>0.142036</v>
      </c>
      <c r="AG32" s="312">
        <v>0.15971653502409089</v>
      </c>
      <c r="AH32" s="497">
        <v>0.16779590318635956</v>
      </c>
      <c r="AI32" s="312"/>
      <c r="AJ32" s="312"/>
      <c r="AK32" s="230"/>
    </row>
    <row r="33" spans="1:38" ht="15" customHeight="1" x14ac:dyDescent="0.35">
      <c r="A33" s="121"/>
      <c r="B33" s="53" t="s">
        <v>301</v>
      </c>
      <c r="C33" s="53"/>
      <c r="D33" s="53"/>
      <c r="E33" s="53"/>
      <c r="F33" s="53"/>
      <c r="G33" s="53"/>
      <c r="H33" s="53"/>
      <c r="I33" s="53"/>
      <c r="J33" s="53"/>
      <c r="K33" s="53"/>
      <c r="L33" s="53"/>
      <c r="M33" s="53"/>
      <c r="N33" s="53"/>
      <c r="O33" s="53"/>
      <c r="P33" s="53"/>
      <c r="Q33" s="345" t="s">
        <v>11</v>
      </c>
      <c r="R33" s="345" t="s">
        <v>11</v>
      </c>
      <c r="S33" s="345" t="s">
        <v>11</v>
      </c>
      <c r="T33" s="345">
        <v>151.46799999999999</v>
      </c>
      <c r="U33" s="346">
        <v>158.376</v>
      </c>
      <c r="V33" s="346">
        <v>244.57300000000001</v>
      </c>
      <c r="W33" s="346">
        <v>261.41529495421298</v>
      </c>
      <c r="X33" s="346">
        <v>491.01316745293906</v>
      </c>
      <c r="Y33" s="346">
        <v>571.16184190772697</v>
      </c>
      <c r="Z33" s="346">
        <f>AF33</f>
        <v>748.375086801007</v>
      </c>
      <c r="AA33" s="346"/>
      <c r="AB33" s="230"/>
      <c r="AC33" s="346">
        <v>220.76039931569201</v>
      </c>
      <c r="AD33" s="346">
        <v>371.77198547957505</v>
      </c>
      <c r="AE33" s="346">
        <v>537.94292208888714</v>
      </c>
      <c r="AF33" s="346">
        <v>748.375086801007</v>
      </c>
      <c r="AG33" s="346">
        <v>215.94657945529195</v>
      </c>
      <c r="AH33" s="501">
        <v>396.94518466659378</v>
      </c>
      <c r="AI33" s="346"/>
      <c r="AJ33" s="346"/>
      <c r="AK33" s="230"/>
      <c r="AL33" s="1"/>
    </row>
    <row r="34" spans="1:38" ht="15" customHeight="1" x14ac:dyDescent="0.35">
      <c r="A34" s="121"/>
      <c r="B34" s="122" t="s">
        <v>263</v>
      </c>
      <c r="C34" s="122"/>
      <c r="D34" s="122"/>
      <c r="E34" s="122"/>
      <c r="F34" s="122"/>
      <c r="G34" s="122"/>
      <c r="H34" s="122"/>
      <c r="I34" s="122"/>
      <c r="J34" s="122"/>
      <c r="K34" s="122"/>
      <c r="L34" s="122"/>
      <c r="M34" s="122"/>
      <c r="N34" s="122"/>
      <c r="O34" s="122"/>
      <c r="P34" s="122"/>
      <c r="Q34" s="230"/>
      <c r="R34" s="230"/>
      <c r="S34" s="230"/>
      <c r="T34" s="230"/>
      <c r="U34" s="230"/>
      <c r="V34" s="230"/>
      <c r="W34" s="230"/>
      <c r="X34" s="230"/>
      <c r="Y34" s="230"/>
      <c r="Z34" s="230"/>
      <c r="AA34" s="230"/>
      <c r="AB34" s="230"/>
      <c r="AC34" s="230"/>
      <c r="AD34" s="230"/>
      <c r="AE34" s="230"/>
      <c r="AF34" s="230"/>
      <c r="AG34" s="230"/>
      <c r="AH34" s="230"/>
      <c r="AI34" s="230"/>
      <c r="AJ34" s="230"/>
      <c r="AK34" s="230"/>
    </row>
    <row r="35" spans="1:38" ht="15" customHeight="1" x14ac:dyDescent="0.35">
      <c r="A35" s="121"/>
      <c r="B35" s="123" t="s">
        <v>264</v>
      </c>
      <c r="C35" s="123"/>
      <c r="D35" s="123"/>
      <c r="E35" s="123"/>
      <c r="F35" s="123"/>
      <c r="G35" s="123"/>
      <c r="H35" s="123"/>
      <c r="I35" s="123"/>
      <c r="J35" s="123"/>
      <c r="K35" s="123"/>
      <c r="L35" s="123"/>
      <c r="M35" s="123"/>
      <c r="N35" s="123"/>
      <c r="O35" s="123"/>
      <c r="P35" s="123"/>
      <c r="Q35" s="345" t="s">
        <v>11</v>
      </c>
      <c r="R35" s="345" t="s">
        <v>11</v>
      </c>
      <c r="S35" s="345" t="s">
        <v>11</v>
      </c>
      <c r="T35" s="311">
        <v>0.66201820304827741</v>
      </c>
      <c r="U35" s="312">
        <v>0.61572468390956059</v>
      </c>
      <c r="V35" s="312">
        <v>0.66150593839381533</v>
      </c>
      <c r="W35" s="312">
        <v>0.61610956610697654</v>
      </c>
      <c r="X35" s="312">
        <v>0.55876257776171878</v>
      </c>
      <c r="Y35" s="312">
        <v>0.57988047808764942</v>
      </c>
      <c r="Z35" s="312">
        <f>AF35</f>
        <v>0.56009164757342222</v>
      </c>
      <c r="AA35" s="312"/>
      <c r="AB35" s="230"/>
      <c r="AC35" s="312">
        <v>0.57988047808764942</v>
      </c>
      <c r="AD35" s="312">
        <v>0.57988047808764942</v>
      </c>
      <c r="AE35" s="312">
        <v>0.57988047808764942</v>
      </c>
      <c r="AF35" s="312">
        <v>0.56009164757342222</v>
      </c>
      <c r="AG35" s="312">
        <v>0.57988047808764942</v>
      </c>
      <c r="AH35" s="312">
        <v>0.62176331341567947</v>
      </c>
      <c r="AI35" s="312"/>
      <c r="AJ35" s="312"/>
      <c r="AK35" s="230"/>
    </row>
    <row r="36" spans="1:38" ht="15" customHeight="1" x14ac:dyDescent="0.35">
      <c r="A36" s="121"/>
      <c r="B36" s="54" t="s">
        <v>265</v>
      </c>
      <c r="C36" s="54"/>
      <c r="D36" s="54"/>
      <c r="E36" s="54"/>
      <c r="F36" s="54"/>
      <c r="G36" s="54"/>
      <c r="H36" s="54"/>
      <c r="I36" s="54"/>
      <c r="J36" s="54"/>
      <c r="K36" s="54"/>
      <c r="L36" s="54"/>
      <c r="M36" s="54"/>
      <c r="N36" s="54"/>
      <c r="O36" s="54"/>
      <c r="P36" s="54"/>
      <c r="Q36" s="345" t="s">
        <v>11</v>
      </c>
      <c r="R36" s="345" t="s">
        <v>11</v>
      </c>
      <c r="S36" s="345" t="s">
        <v>11</v>
      </c>
      <c r="T36" s="311">
        <v>0.66486325738533159</v>
      </c>
      <c r="U36" s="312">
        <v>0.51699561105421721</v>
      </c>
      <c r="V36" s="312">
        <v>0.73419132847933322</v>
      </c>
      <c r="W36" s="312">
        <v>0.73271234730449708</v>
      </c>
      <c r="X36" s="312">
        <v>0.76316048359623634</v>
      </c>
      <c r="Y36" s="312">
        <v>0.76782171894579654</v>
      </c>
      <c r="Z36" s="312">
        <f>AF36</f>
        <v>0.69778737917431866</v>
      </c>
      <c r="AA36" s="312"/>
      <c r="AB36" s="230"/>
      <c r="AC36" s="312">
        <v>0.75747689949564656</v>
      </c>
      <c r="AD36" s="312">
        <v>0.73443607406979505</v>
      </c>
      <c r="AE36" s="312">
        <v>0.68227572563325645</v>
      </c>
      <c r="AF36" s="312">
        <v>0.69778737917431866</v>
      </c>
      <c r="AG36" s="312">
        <v>0.7023529220007384</v>
      </c>
      <c r="AH36" s="312">
        <v>0.66710981537512148</v>
      </c>
      <c r="AI36" s="312"/>
      <c r="AJ36" s="312"/>
      <c r="AK36" s="230"/>
    </row>
    <row r="37" spans="1:38" ht="15" customHeight="1" x14ac:dyDescent="0.35">
      <c r="A37" s="121"/>
      <c r="B37" s="54" t="s">
        <v>266</v>
      </c>
      <c r="C37" s="54"/>
      <c r="D37" s="54"/>
      <c r="E37" s="54"/>
      <c r="F37" s="54"/>
      <c r="G37" s="54"/>
      <c r="H37" s="54"/>
      <c r="I37" s="54"/>
      <c r="J37" s="54"/>
      <c r="K37" s="54"/>
      <c r="L37" s="54"/>
      <c r="M37" s="54"/>
      <c r="N37" s="54"/>
      <c r="O37" s="54"/>
      <c r="P37" s="54"/>
      <c r="Q37" s="345" t="s">
        <v>11</v>
      </c>
      <c r="R37" s="345" t="s">
        <v>11</v>
      </c>
      <c r="S37" s="345" t="s">
        <v>11</v>
      </c>
      <c r="T37" s="311" t="s">
        <v>11</v>
      </c>
      <c r="U37" s="443">
        <v>8.2383935681110465E-2</v>
      </c>
      <c r="V37" s="443">
        <v>5.9465162535716674E-2</v>
      </c>
      <c r="W37" s="443">
        <v>6.7196607650977624E-2</v>
      </c>
      <c r="X37" s="443">
        <v>9.7575902215951957E-2</v>
      </c>
      <c r="Y37" s="443">
        <v>4.2623818580038407E-2</v>
      </c>
      <c r="Z37" s="443">
        <f>AF37</f>
        <v>2.7511148610764101E-3</v>
      </c>
      <c r="AA37" s="443"/>
      <c r="AB37" s="230"/>
      <c r="AC37" s="443">
        <v>1.4924502760616204E-3</v>
      </c>
      <c r="AD37" s="443">
        <v>1.4924502760616204E-3</v>
      </c>
      <c r="AE37" s="443">
        <v>1.2541851198447577E-3</v>
      </c>
      <c r="AF37" s="443">
        <v>2.7511148610764101E-3</v>
      </c>
      <c r="AG37" s="443">
        <v>5.5368344783024003E-3</v>
      </c>
      <c r="AH37" s="443">
        <v>3.7485937658113381E-3</v>
      </c>
      <c r="AI37" s="443"/>
      <c r="AJ37" s="443"/>
      <c r="AK37" s="230"/>
    </row>
    <row r="38" spans="1:38" ht="15" customHeight="1" x14ac:dyDescent="0.35">
      <c r="A38" s="121"/>
      <c r="B38" s="54"/>
      <c r="C38" s="54"/>
      <c r="D38" s="54"/>
      <c r="E38" s="54"/>
      <c r="F38" s="54"/>
      <c r="G38" s="54"/>
      <c r="H38" s="54"/>
      <c r="I38" s="54"/>
      <c r="J38" s="54"/>
      <c r="K38" s="54"/>
      <c r="L38" s="54"/>
      <c r="M38" s="54"/>
      <c r="N38" s="54"/>
      <c r="O38" s="54"/>
      <c r="P38" s="54"/>
      <c r="Q38" s="230"/>
      <c r="R38" s="230"/>
      <c r="S38" s="230"/>
      <c r="T38" s="230"/>
      <c r="U38" s="230"/>
      <c r="V38" s="312"/>
      <c r="W38" s="230"/>
      <c r="X38" s="230"/>
      <c r="Y38" s="230"/>
      <c r="Z38" s="230"/>
      <c r="AA38" s="230"/>
      <c r="AB38" s="230"/>
      <c r="AC38" s="312"/>
      <c r="AD38" s="312"/>
      <c r="AE38" s="312"/>
      <c r="AF38" s="230"/>
      <c r="AG38" s="312"/>
      <c r="AH38" s="312"/>
      <c r="AI38" s="312"/>
      <c r="AJ38" s="312"/>
      <c r="AK38" s="230"/>
    </row>
    <row r="39" spans="1:38" ht="15" customHeight="1" x14ac:dyDescent="0.35">
      <c r="A39" s="121"/>
      <c r="B39" s="175" t="s">
        <v>267</v>
      </c>
      <c r="C39" s="175"/>
      <c r="D39" s="175"/>
      <c r="E39" s="175"/>
      <c r="F39" s="175"/>
      <c r="G39" s="175"/>
      <c r="H39" s="175"/>
      <c r="I39" s="175"/>
      <c r="J39" s="175"/>
      <c r="K39" s="175"/>
      <c r="L39" s="175"/>
      <c r="M39" s="175"/>
      <c r="N39" s="175"/>
      <c r="O39" s="175"/>
      <c r="P39" s="175"/>
      <c r="Q39" s="235">
        <v>2015</v>
      </c>
      <c r="R39" s="235">
        <v>2016</v>
      </c>
      <c r="S39" s="235">
        <v>2017</v>
      </c>
      <c r="T39" s="235">
        <v>2018</v>
      </c>
      <c r="U39" s="235">
        <v>2019</v>
      </c>
      <c r="V39" s="235">
        <v>2020</v>
      </c>
      <c r="W39" s="235">
        <v>2021</v>
      </c>
      <c r="X39" s="235">
        <v>2022</v>
      </c>
      <c r="Y39" s="236">
        <v>2023</v>
      </c>
      <c r="Z39" s="237">
        <v>2024</v>
      </c>
      <c r="AA39" s="237"/>
      <c r="AB39" s="230"/>
      <c r="AC39" s="238" t="s">
        <v>3</v>
      </c>
      <c r="AD39" s="238" t="s">
        <v>4</v>
      </c>
      <c r="AE39" s="238" t="s">
        <v>5</v>
      </c>
      <c r="AF39" s="238">
        <v>2024</v>
      </c>
      <c r="AG39" s="239" t="s">
        <v>282</v>
      </c>
      <c r="AH39" s="239" t="s">
        <v>283</v>
      </c>
      <c r="AI39" s="239" t="s">
        <v>284</v>
      </c>
      <c r="AJ39" s="239">
        <v>2025</v>
      </c>
      <c r="AK39" s="230"/>
    </row>
    <row r="40" spans="1:38" ht="15" customHeight="1" x14ac:dyDescent="0.35">
      <c r="A40" s="121"/>
      <c r="B40" s="49" t="s">
        <v>268</v>
      </c>
      <c r="C40" s="49"/>
      <c r="D40" s="49"/>
      <c r="E40" s="49"/>
      <c r="F40" s="49"/>
      <c r="G40" s="49"/>
      <c r="H40" s="49"/>
      <c r="I40" s="49"/>
      <c r="J40" s="49"/>
      <c r="K40" s="49"/>
      <c r="L40" s="49"/>
      <c r="M40" s="49"/>
      <c r="N40" s="49"/>
      <c r="O40" s="49"/>
      <c r="P40" s="49"/>
      <c r="Q40" s="364"/>
      <c r="R40" s="364"/>
      <c r="S40" s="364"/>
      <c r="T40" s="364"/>
      <c r="U40" s="364"/>
      <c r="V40" s="364"/>
      <c r="W40" s="364"/>
      <c r="X40" s="364"/>
      <c r="Y40" s="364"/>
      <c r="Z40" s="364"/>
      <c r="AA40" s="364"/>
      <c r="AB40" s="230"/>
      <c r="AC40" s="364"/>
      <c r="AD40" s="364"/>
      <c r="AE40" s="364"/>
      <c r="AF40" s="230"/>
      <c r="AG40" s="365"/>
      <c r="AH40" s="365"/>
      <c r="AI40" s="365"/>
      <c r="AJ40" s="365"/>
      <c r="AK40" s="230"/>
    </row>
    <row r="41" spans="1:38" ht="15" customHeight="1" x14ac:dyDescent="0.35">
      <c r="A41" s="121"/>
      <c r="B41" s="123" t="s">
        <v>269</v>
      </c>
      <c r="C41" s="123"/>
      <c r="D41" s="123"/>
      <c r="E41" s="123"/>
      <c r="F41" s="123"/>
      <c r="G41" s="123"/>
      <c r="H41" s="123"/>
      <c r="I41" s="123"/>
      <c r="J41" s="123"/>
      <c r="K41" s="123"/>
      <c r="L41" s="123"/>
      <c r="M41" s="123"/>
      <c r="N41" s="123"/>
      <c r="O41" s="123"/>
      <c r="P41" s="123"/>
      <c r="Q41" s="313">
        <v>12084</v>
      </c>
      <c r="R41" s="313">
        <v>11992</v>
      </c>
      <c r="S41" s="313">
        <v>11657</v>
      </c>
      <c r="T41" s="313">
        <v>11631</v>
      </c>
      <c r="U41" s="313">
        <v>11660</v>
      </c>
      <c r="V41" s="313">
        <v>12180</v>
      </c>
      <c r="W41" s="313">
        <v>12236</v>
      </c>
      <c r="X41" s="313" vm="517">
        <v>13211</v>
      </c>
      <c r="Y41" s="313" vm="61">
        <v>13041</v>
      </c>
      <c r="Z41" s="313" vm="729">
        <f>AF41</f>
        <v>12596</v>
      </c>
      <c r="AA41" s="313"/>
      <c r="AB41" s="230"/>
      <c r="AC41" s="313" vm="118">
        <v>12925</v>
      </c>
      <c r="AD41" s="313" vm="204">
        <v>12857</v>
      </c>
      <c r="AE41" s="313">
        <v>12732</v>
      </c>
      <c r="AF41" s="313" vm="729">
        <v>12596</v>
      </c>
      <c r="AG41" s="313">
        <v>12439</v>
      </c>
      <c r="AH41" s="494">
        <v>12272</v>
      </c>
      <c r="AI41" s="494"/>
      <c r="AJ41" s="313"/>
      <c r="AK41" s="230"/>
    </row>
    <row r="42" spans="1:38" ht="15" customHeight="1" x14ac:dyDescent="0.35">
      <c r="A42" s="121"/>
      <c r="B42" s="53" t="s">
        <v>270</v>
      </c>
      <c r="C42" s="53"/>
      <c r="D42" s="53"/>
      <c r="E42" s="53"/>
      <c r="F42" s="53"/>
      <c r="G42" s="53"/>
      <c r="H42" s="53"/>
      <c r="I42" s="53"/>
      <c r="J42" s="53"/>
      <c r="K42" s="53"/>
      <c r="L42" s="53"/>
      <c r="M42" s="53"/>
      <c r="N42" s="53"/>
      <c r="O42" s="53"/>
      <c r="P42" s="53"/>
      <c r="Q42" s="311" t="s">
        <v>11</v>
      </c>
      <c r="R42" s="311" t="s">
        <v>11</v>
      </c>
      <c r="S42" s="311" t="s">
        <v>11</v>
      </c>
      <c r="T42" s="312">
        <v>0.24641045481901813</v>
      </c>
      <c r="U42" s="312">
        <v>0.25</v>
      </c>
      <c r="V42" s="312">
        <v>0.25</v>
      </c>
      <c r="W42" s="312">
        <v>0.2666</v>
      </c>
      <c r="X42" s="312">
        <v>0.27484671864355459</v>
      </c>
      <c r="Y42" s="312">
        <v>0.28763131661682384</v>
      </c>
      <c r="Z42" s="312">
        <f>AF42</f>
        <v>0.28858367735789142</v>
      </c>
      <c r="AA42" s="312"/>
      <c r="AB42" s="230"/>
      <c r="AC42" s="312">
        <v>0.28827852998065762</v>
      </c>
      <c r="AD42" s="312">
        <v>0.28855876176401962</v>
      </c>
      <c r="AE42" s="312">
        <v>0.28858691383237767</v>
      </c>
      <c r="AF42" s="312">
        <v>0.28858367735789142</v>
      </c>
      <c r="AG42" s="312">
        <v>0.28852801672160139</v>
      </c>
      <c r="AH42" s="312">
        <v>0.2888689700130378</v>
      </c>
      <c r="AI42" s="497"/>
      <c r="AJ42" s="312"/>
      <c r="AK42" s="230"/>
    </row>
    <row r="43" spans="1:38" ht="15" customHeight="1" x14ac:dyDescent="0.35">
      <c r="A43" s="121"/>
      <c r="B43" s="53" t="s">
        <v>271</v>
      </c>
      <c r="C43" s="53"/>
      <c r="D43" s="53"/>
      <c r="E43" s="53"/>
      <c r="F43" s="53"/>
      <c r="G43" s="53"/>
      <c r="H43" s="53"/>
      <c r="I43" s="53"/>
      <c r="J43" s="53"/>
      <c r="K43" s="53"/>
      <c r="L43" s="53"/>
      <c r="M43" s="53"/>
      <c r="N43" s="53"/>
      <c r="O43" s="53"/>
      <c r="P43" s="53"/>
      <c r="Q43" s="314" t="s">
        <v>11</v>
      </c>
      <c r="R43" s="314" t="s">
        <v>11</v>
      </c>
      <c r="S43" s="311" t="s">
        <v>11</v>
      </c>
      <c r="T43" s="312">
        <v>0.1032</v>
      </c>
      <c r="U43" s="312">
        <v>0.1051</v>
      </c>
      <c r="V43" s="312">
        <v>0.1147</v>
      </c>
      <c r="W43" s="312">
        <v>0.12610299999999999</v>
      </c>
      <c r="X43" s="312" vm="42">
        <v>0.11755400000000001</v>
      </c>
      <c r="Y43" s="312" vm="62">
        <v>0.13395799999999999</v>
      </c>
      <c r="Z43" s="312">
        <f>AF43</f>
        <v>0.10947919974595109</v>
      </c>
      <c r="AA43" s="312"/>
      <c r="AB43" s="230"/>
      <c r="AC43" s="312">
        <v>2.9864603481624757E-2</v>
      </c>
      <c r="AD43" s="312">
        <v>5.3589484327603645E-2</v>
      </c>
      <c r="AE43" s="312">
        <v>7.9484762802387685E-2</v>
      </c>
      <c r="AF43" s="312">
        <v>0.10947919974595109</v>
      </c>
      <c r="AG43" s="312">
        <v>2.9864603481624757E-2</v>
      </c>
      <c r="AH43" s="312">
        <v>5.8999999999999997E-2</v>
      </c>
      <c r="AI43" s="497"/>
      <c r="AJ43" s="312"/>
      <c r="AK43" s="230"/>
    </row>
    <row r="44" spans="1:38" ht="15" customHeight="1" x14ac:dyDescent="0.35">
      <c r="A44" s="121"/>
      <c r="B44" s="124" t="s">
        <v>302</v>
      </c>
      <c r="C44" s="124"/>
      <c r="D44" s="124"/>
      <c r="E44" s="124"/>
      <c r="F44" s="124"/>
      <c r="G44" s="124"/>
      <c r="H44" s="124"/>
      <c r="I44" s="124"/>
      <c r="J44" s="124"/>
      <c r="K44" s="124"/>
      <c r="L44" s="124"/>
      <c r="M44" s="124"/>
      <c r="N44" s="124"/>
      <c r="O44" s="124"/>
      <c r="P44" s="124"/>
      <c r="Q44" s="230"/>
      <c r="R44" s="230"/>
      <c r="S44" s="230"/>
      <c r="T44" s="230"/>
      <c r="U44" s="230"/>
      <c r="V44" s="230"/>
      <c r="W44" s="230"/>
      <c r="X44" s="230"/>
      <c r="Y44" s="230"/>
      <c r="Z44" s="230"/>
      <c r="AA44" s="230"/>
      <c r="AB44" s="230"/>
      <c r="AC44" s="230"/>
      <c r="AD44" s="230"/>
      <c r="AE44" s="230"/>
      <c r="AF44" s="230"/>
      <c r="AG44" s="230"/>
      <c r="AH44" s="230"/>
      <c r="AI44" s="498"/>
      <c r="AJ44" s="230"/>
      <c r="AK44" s="230"/>
    </row>
    <row r="45" spans="1:38" ht="15" customHeight="1" x14ac:dyDescent="0.35">
      <c r="A45" s="121"/>
      <c r="B45" s="123" t="s">
        <v>272</v>
      </c>
      <c r="C45" s="123"/>
      <c r="D45" s="123"/>
      <c r="E45" s="123"/>
      <c r="F45" s="123"/>
      <c r="G45" s="123"/>
      <c r="H45" s="123"/>
      <c r="I45" s="123"/>
      <c r="J45" s="123"/>
      <c r="K45" s="123"/>
      <c r="L45" s="123"/>
      <c r="M45" s="123"/>
      <c r="N45" s="123"/>
      <c r="O45" s="123"/>
      <c r="P45" s="123"/>
      <c r="Q45" s="313">
        <v>443105</v>
      </c>
      <c r="R45" s="313">
        <v>389883</v>
      </c>
      <c r="S45" s="313">
        <v>473078</v>
      </c>
      <c r="T45" s="313">
        <v>398394.17660799995</v>
      </c>
      <c r="U45" s="313">
        <v>400448.45329599991</v>
      </c>
      <c r="V45" s="313">
        <v>273872.676531</v>
      </c>
      <c r="W45" s="313">
        <v>337539.608374</v>
      </c>
      <c r="X45" s="313" vm="518">
        <v>309935.42946299998</v>
      </c>
      <c r="Y45" s="313" vm="63">
        <v>376717.16651700001</v>
      </c>
      <c r="Z45" s="313" vm="343">
        <f>AF45</f>
        <v>352212.75</v>
      </c>
      <c r="AA45" s="313"/>
      <c r="AB45" s="230"/>
      <c r="AC45" s="313" vm="119">
        <v>47170.71</v>
      </c>
      <c r="AD45" s="313" vm="205">
        <v>106444.32</v>
      </c>
      <c r="AE45" s="313" vm="302">
        <v>166931.45000000001</v>
      </c>
      <c r="AF45" s="313" vm="343">
        <v>352212.75</v>
      </c>
      <c r="AG45" s="313" vm="625">
        <v>36888.21</v>
      </c>
      <c r="AH45" s="313" vm="737">
        <v>90629.85</v>
      </c>
      <c r="AI45" s="313"/>
      <c r="AJ45" s="313"/>
      <c r="AK45" s="230"/>
    </row>
    <row r="46" spans="1:38" ht="15" customHeight="1" x14ac:dyDescent="0.35">
      <c r="A46" s="121"/>
      <c r="B46" s="53" t="s">
        <v>273</v>
      </c>
      <c r="C46" s="53"/>
      <c r="D46" s="53"/>
      <c r="E46" s="53"/>
      <c r="F46" s="53"/>
      <c r="G46" s="53"/>
      <c r="H46" s="53"/>
      <c r="I46" s="53"/>
      <c r="J46" s="53"/>
      <c r="K46" s="53"/>
      <c r="L46" s="53"/>
      <c r="M46" s="53"/>
      <c r="N46" s="53"/>
      <c r="O46" s="53"/>
      <c r="P46" s="53"/>
      <c r="Q46" s="311" t="s">
        <v>11</v>
      </c>
      <c r="R46" s="311" t="s">
        <v>11</v>
      </c>
      <c r="S46" s="311" t="s">
        <v>11</v>
      </c>
      <c r="T46" s="312">
        <v>0.99691437387503212</v>
      </c>
      <c r="U46" s="312">
        <v>0.97368421052631571</v>
      </c>
      <c r="V46" s="312">
        <v>1</v>
      </c>
      <c r="W46" s="312">
        <v>1</v>
      </c>
      <c r="X46" s="312" vm="43">
        <v>0.99515600000000004</v>
      </c>
      <c r="Y46" s="312" vm="64">
        <v>1</v>
      </c>
      <c r="Z46" s="312" vm="727">
        <f>AF46</f>
        <v>1</v>
      </c>
      <c r="AA46" s="312"/>
      <c r="AB46" s="230"/>
      <c r="AC46" s="312" vm="120">
        <v>0.56897500000000001</v>
      </c>
      <c r="AD46" s="312" vm="206">
        <v>0.799261</v>
      </c>
      <c r="AE46" s="312" vm="303">
        <v>0.96630499999999997</v>
      </c>
      <c r="AF46" s="312" vm="727">
        <v>1</v>
      </c>
      <c r="AG46" s="312">
        <v>0.61733258000000002</v>
      </c>
      <c r="AH46" s="312">
        <v>0.87760000000000005</v>
      </c>
      <c r="AI46" s="312"/>
      <c r="AJ46" s="312"/>
      <c r="AK46" s="230"/>
    </row>
    <row r="47" spans="1:38" ht="15" customHeight="1" x14ac:dyDescent="0.35">
      <c r="A47" s="121"/>
      <c r="B47" s="54" t="s">
        <v>303</v>
      </c>
      <c r="C47" s="54"/>
      <c r="D47" s="54"/>
      <c r="E47" s="54"/>
      <c r="F47" s="54"/>
      <c r="G47" s="54"/>
      <c r="H47" s="54"/>
      <c r="I47" s="54"/>
      <c r="J47" s="54"/>
      <c r="K47" s="54"/>
      <c r="L47" s="54"/>
      <c r="M47" s="54"/>
      <c r="N47" s="54"/>
      <c r="O47" s="54"/>
      <c r="P47" s="54"/>
      <c r="Q47" s="314" t="s">
        <v>11</v>
      </c>
      <c r="R47" s="314" t="s">
        <v>11</v>
      </c>
      <c r="S47" s="314" t="s">
        <v>11</v>
      </c>
      <c r="T47" s="313">
        <v>4042.6642515544854</v>
      </c>
      <c r="U47" s="313">
        <v>3756</v>
      </c>
      <c r="V47" s="313">
        <v>3250</v>
      </c>
      <c r="W47" s="313">
        <v>3703.7467551509999</v>
      </c>
      <c r="X47" s="313">
        <v>3787.5358401509998</v>
      </c>
      <c r="Y47" s="313">
        <v>5189.8473110640007</v>
      </c>
      <c r="Z47" s="313" vm="728">
        <f>AF47</f>
        <v>6371.9634139999998</v>
      </c>
      <c r="AA47" s="313"/>
      <c r="AB47" s="230"/>
      <c r="AC47" s="313" vm="121">
        <v>1054.0646139999999</v>
      </c>
      <c r="AD47" s="313" vm="207">
        <v>3014.8583400000002</v>
      </c>
      <c r="AE47" s="313" vm="298">
        <v>3736.7141419999998</v>
      </c>
      <c r="AF47" s="313" vm="728">
        <v>6371.9634139999998</v>
      </c>
      <c r="AG47" s="313" vm="620">
        <v>970.141796</v>
      </c>
      <c r="AH47" s="313" vm="736">
        <v>3432.2253850000002</v>
      </c>
      <c r="AI47" s="313"/>
      <c r="AJ47" s="313"/>
      <c r="AK47" s="230"/>
    </row>
    <row r="48" spans="1:38" ht="15" customHeight="1" x14ac:dyDescent="0.35">
      <c r="A48" s="121"/>
      <c r="B48" s="124" t="s">
        <v>274</v>
      </c>
      <c r="C48" s="124"/>
      <c r="D48" s="124"/>
      <c r="E48" s="124"/>
      <c r="F48" s="124"/>
      <c r="G48" s="124"/>
      <c r="H48" s="124"/>
      <c r="I48" s="124"/>
      <c r="J48" s="124"/>
      <c r="K48" s="124"/>
      <c r="L48" s="124"/>
      <c r="M48" s="124"/>
      <c r="N48" s="124"/>
      <c r="O48" s="124"/>
      <c r="P48" s="124"/>
      <c r="Q48" s="230"/>
      <c r="R48" s="230"/>
      <c r="S48" s="230"/>
      <c r="T48" s="230"/>
      <c r="U48" s="230"/>
      <c r="V48" s="230"/>
      <c r="W48" s="230"/>
      <c r="X48" s="230"/>
      <c r="Y48" s="230"/>
      <c r="Z48" s="230"/>
      <c r="AA48" s="230"/>
      <c r="AB48" s="230"/>
      <c r="AC48" s="230"/>
      <c r="AD48" s="230"/>
      <c r="AE48" s="230"/>
      <c r="AF48" s="230"/>
      <c r="AG48" s="230"/>
      <c r="AH48" s="230"/>
      <c r="AI48" s="230"/>
      <c r="AJ48" s="230"/>
      <c r="AK48" s="230"/>
    </row>
    <row r="49" spans="1:37" ht="15" customHeight="1" x14ac:dyDescent="0.35">
      <c r="A49" s="121"/>
      <c r="B49" s="499" t="s">
        <v>308</v>
      </c>
      <c r="C49" s="123"/>
      <c r="D49" s="123"/>
      <c r="E49" s="123"/>
      <c r="F49" s="123"/>
      <c r="G49" s="123"/>
      <c r="H49" s="123"/>
      <c r="I49" s="123"/>
      <c r="J49" s="123"/>
      <c r="K49" s="123"/>
      <c r="L49" s="123"/>
      <c r="M49" s="123"/>
      <c r="N49" s="123"/>
      <c r="O49" s="123"/>
      <c r="P49" s="123"/>
      <c r="Q49" s="311" t="s">
        <v>11</v>
      </c>
      <c r="R49" s="311" t="s">
        <v>11</v>
      </c>
      <c r="S49" s="311" t="s">
        <v>11</v>
      </c>
      <c r="T49" s="313">
        <v>29</v>
      </c>
      <c r="U49" s="313">
        <v>29</v>
      </c>
      <c r="V49" s="313">
        <v>17</v>
      </c>
      <c r="W49" s="313">
        <v>21</v>
      </c>
      <c r="X49" s="313" vm="519">
        <v>28</v>
      </c>
      <c r="Y49" s="313" vm="65">
        <v>37</v>
      </c>
      <c r="Z49" s="313" vm="344">
        <f t="shared" ref="Z49:Z54" si="0">AF49</f>
        <v>27</v>
      </c>
      <c r="AA49" s="313"/>
      <c r="AB49" s="230"/>
      <c r="AC49" s="313" vm="122">
        <v>7</v>
      </c>
      <c r="AD49" s="313" vm="208">
        <v>14</v>
      </c>
      <c r="AE49" s="313" vm="304">
        <v>25</v>
      </c>
      <c r="AF49" s="313" vm="344">
        <v>27</v>
      </c>
      <c r="AG49" s="313" vm="622">
        <v>12</v>
      </c>
      <c r="AH49" s="313" vm="734">
        <v>23</v>
      </c>
      <c r="AI49" s="313"/>
      <c r="AJ49" s="313"/>
      <c r="AK49" s="230"/>
    </row>
    <row r="50" spans="1:37" ht="15" customHeight="1" x14ac:dyDescent="0.35">
      <c r="A50" s="121"/>
      <c r="B50" s="495" t="s">
        <v>309</v>
      </c>
      <c r="C50" s="53"/>
      <c r="D50" s="53"/>
      <c r="E50" s="53"/>
      <c r="F50" s="53"/>
      <c r="G50" s="53"/>
      <c r="H50" s="53"/>
      <c r="I50" s="53"/>
      <c r="J50" s="53"/>
      <c r="K50" s="53"/>
      <c r="L50" s="53"/>
      <c r="M50" s="53"/>
      <c r="N50" s="53"/>
      <c r="O50" s="53"/>
      <c r="P50" s="53"/>
      <c r="Q50" s="314" t="s">
        <v>11</v>
      </c>
      <c r="R50" s="314" t="s">
        <v>11</v>
      </c>
      <c r="S50" s="314" t="s">
        <v>11</v>
      </c>
      <c r="T50" s="313">
        <v>106</v>
      </c>
      <c r="U50" s="313">
        <v>82</v>
      </c>
      <c r="V50" s="313">
        <v>115</v>
      </c>
      <c r="W50" s="313">
        <v>132</v>
      </c>
      <c r="X50" s="313" vm="28">
        <v>105</v>
      </c>
      <c r="Y50" s="313" vm="66">
        <v>140</v>
      </c>
      <c r="Z50" s="313" vm="731">
        <f t="shared" si="0"/>
        <v>111</v>
      </c>
      <c r="AA50" s="313"/>
      <c r="AB50" s="230"/>
      <c r="AC50" s="313" vm="123">
        <v>25</v>
      </c>
      <c r="AD50" s="313" vm="209">
        <v>55</v>
      </c>
      <c r="AE50" s="313" vm="305">
        <v>85</v>
      </c>
      <c r="AF50" s="313" vm="731">
        <v>111</v>
      </c>
      <c r="AG50" s="313" vm="621">
        <v>10</v>
      </c>
      <c r="AH50" s="313" vm="607">
        <v>26</v>
      </c>
      <c r="AI50" s="313"/>
      <c r="AJ50" s="313"/>
      <c r="AK50" s="230"/>
    </row>
    <row r="51" spans="1:37" ht="15" customHeight="1" x14ac:dyDescent="0.35">
      <c r="A51" s="121"/>
      <c r="B51" s="496" t="s">
        <v>314</v>
      </c>
      <c r="C51" s="54"/>
      <c r="D51" s="54"/>
      <c r="E51" s="54"/>
      <c r="F51" s="54"/>
      <c r="G51" s="54"/>
      <c r="H51" s="54"/>
      <c r="I51" s="54"/>
      <c r="J51" s="54"/>
      <c r="K51" s="54"/>
      <c r="L51" s="54"/>
      <c r="M51" s="54"/>
      <c r="N51" s="54"/>
      <c r="O51" s="54"/>
      <c r="P51" s="54"/>
      <c r="Q51" s="311" t="s">
        <v>11</v>
      </c>
      <c r="R51" s="311" t="s">
        <v>11</v>
      </c>
      <c r="S51" s="311" t="s">
        <v>11</v>
      </c>
      <c r="T51" s="313">
        <v>2</v>
      </c>
      <c r="U51" s="313">
        <v>0</v>
      </c>
      <c r="V51" s="313">
        <v>0</v>
      </c>
      <c r="W51" s="313">
        <v>0</v>
      </c>
      <c r="X51" s="313" vm="29">
        <v>0</v>
      </c>
      <c r="Y51" s="313" vm="67">
        <v>0</v>
      </c>
      <c r="Z51" s="313" vm="724">
        <f t="shared" si="0"/>
        <v>0</v>
      </c>
      <c r="AA51" s="313"/>
      <c r="AB51" s="230"/>
      <c r="AC51" s="313" vm="124">
        <v>0</v>
      </c>
      <c r="AD51" s="313" vm="210">
        <v>0</v>
      </c>
      <c r="AE51" s="313" vm="306">
        <v>0</v>
      </c>
      <c r="AF51" s="313" vm="724">
        <v>0</v>
      </c>
      <c r="AG51" s="313" vm="527">
        <v>0</v>
      </c>
      <c r="AH51" s="313" vm="738">
        <v>0</v>
      </c>
      <c r="AI51" s="313"/>
      <c r="AJ51" s="313"/>
      <c r="AK51" s="230"/>
    </row>
    <row r="52" spans="1:37" ht="15" customHeight="1" x14ac:dyDescent="0.35">
      <c r="A52" s="121"/>
      <c r="B52" s="496" t="s">
        <v>315</v>
      </c>
      <c r="C52" s="54"/>
      <c r="D52" s="54"/>
      <c r="E52" s="54"/>
      <c r="F52" s="54"/>
      <c r="G52" s="54"/>
      <c r="H52" s="54"/>
      <c r="I52" s="54"/>
      <c r="J52" s="54"/>
      <c r="K52" s="54"/>
      <c r="L52" s="54"/>
      <c r="M52" s="54"/>
      <c r="N52" s="54"/>
      <c r="O52" s="54"/>
      <c r="P52" s="54"/>
      <c r="Q52" s="314" t="s">
        <v>11</v>
      </c>
      <c r="R52" s="314" t="s">
        <v>11</v>
      </c>
      <c r="S52" s="314" t="s">
        <v>11</v>
      </c>
      <c r="T52" s="313">
        <v>5</v>
      </c>
      <c r="U52" s="313">
        <v>2</v>
      </c>
      <c r="V52" s="313">
        <v>3</v>
      </c>
      <c r="W52" s="313">
        <v>7</v>
      </c>
      <c r="X52" s="313" vm="96">
        <v>5</v>
      </c>
      <c r="Y52" s="313" vm="68">
        <v>5</v>
      </c>
      <c r="Z52" s="313" vm="726">
        <f t="shared" si="0"/>
        <v>6</v>
      </c>
      <c r="AA52" s="313"/>
      <c r="AB52" s="230"/>
      <c r="AC52" s="313" vm="125">
        <v>1</v>
      </c>
      <c r="AD52" s="313" vm="211">
        <v>4</v>
      </c>
      <c r="AE52" s="313" vm="307">
        <v>6</v>
      </c>
      <c r="AF52" s="313" vm="726">
        <v>6</v>
      </c>
      <c r="AG52" s="313" vm="627">
        <v>0</v>
      </c>
      <c r="AH52" s="313" vm="733">
        <v>0</v>
      </c>
      <c r="AI52" s="313"/>
      <c r="AJ52" s="313"/>
      <c r="AK52" s="230"/>
    </row>
    <row r="53" spans="1:37" ht="15" customHeight="1" x14ac:dyDescent="0.35">
      <c r="A53" s="121"/>
      <c r="B53" s="496" t="s">
        <v>310</v>
      </c>
      <c r="C53" s="54"/>
      <c r="D53" s="54"/>
      <c r="E53" s="54"/>
      <c r="F53" s="54"/>
      <c r="G53" s="54"/>
      <c r="H53" s="54"/>
      <c r="I53" s="54"/>
      <c r="J53" s="54"/>
      <c r="K53" s="54"/>
      <c r="L53" s="54"/>
      <c r="M53" s="54"/>
      <c r="N53" s="54"/>
      <c r="O53" s="54"/>
      <c r="P53" s="54"/>
      <c r="Q53" s="311" t="s">
        <v>11</v>
      </c>
      <c r="R53" s="311" t="s">
        <v>11</v>
      </c>
      <c r="S53" s="311" t="s">
        <v>11</v>
      </c>
      <c r="T53" s="411">
        <v>1.3563675182483559</v>
      </c>
      <c r="U53" s="411">
        <v>1.5</v>
      </c>
      <c r="V53" s="411">
        <v>0.77</v>
      </c>
      <c r="W53" s="411">
        <v>0.92</v>
      </c>
      <c r="X53" s="411" vm="16">
        <v>1.1299999999999999</v>
      </c>
      <c r="Y53" s="411" vm="69">
        <v>1.466717</v>
      </c>
      <c r="Z53" s="411" vm="721">
        <f t="shared" si="0"/>
        <v>1.146733</v>
      </c>
      <c r="AA53" s="411"/>
      <c r="AB53" s="411"/>
      <c r="AC53" s="411" vm="126">
        <v>1.1432640000000001</v>
      </c>
      <c r="AD53" s="411" vm="263">
        <v>1.1460600000000001</v>
      </c>
      <c r="AE53" s="411" vm="308">
        <v>1.4108039999999999</v>
      </c>
      <c r="AF53" s="411" vm="721">
        <v>1.146733</v>
      </c>
      <c r="AG53" s="411" vm="624">
        <v>2.0472030000000001</v>
      </c>
      <c r="AH53" s="411" vm="735">
        <v>1.9505399999999999</v>
      </c>
      <c r="AI53" s="411"/>
      <c r="AJ53" s="411"/>
      <c r="AK53" s="230"/>
    </row>
    <row r="54" spans="1:37" ht="15" customHeight="1" x14ac:dyDescent="0.35">
      <c r="A54" s="121"/>
      <c r="B54" s="496" t="s">
        <v>311</v>
      </c>
      <c r="C54" s="54"/>
      <c r="D54" s="54"/>
      <c r="E54" s="54"/>
      <c r="F54" s="54"/>
      <c r="G54" s="54"/>
      <c r="H54" s="54"/>
      <c r="I54" s="54"/>
      <c r="J54" s="54"/>
      <c r="K54" s="54"/>
      <c r="L54" s="54"/>
      <c r="M54" s="54"/>
      <c r="N54" s="54"/>
      <c r="O54" s="54"/>
      <c r="P54" s="54"/>
      <c r="Q54" s="314" t="s">
        <v>11</v>
      </c>
      <c r="R54" s="314" t="s">
        <v>11</v>
      </c>
      <c r="S54" s="314" t="s">
        <v>11</v>
      </c>
      <c r="T54" s="411">
        <v>2.4955222818290688</v>
      </c>
      <c r="U54" s="411">
        <v>1.84</v>
      </c>
      <c r="V54" s="411">
        <v>2.12</v>
      </c>
      <c r="W54" s="411">
        <v>2.09</v>
      </c>
      <c r="X54" s="411" vm="44">
        <v>2.1800000000000002</v>
      </c>
      <c r="Y54" s="411" vm="60">
        <v>2.3182670000000001</v>
      </c>
      <c r="Z54" s="411" vm="732">
        <f t="shared" si="0"/>
        <v>1.9517530000000001</v>
      </c>
      <c r="AA54" s="411"/>
      <c r="AB54" s="411"/>
      <c r="AC54" s="411" vm="127">
        <v>2.0119220000000002</v>
      </c>
      <c r="AD54" s="411" vm="212">
        <v>1.925827</v>
      </c>
      <c r="AE54" s="411" vm="309">
        <v>1.9901199999999999</v>
      </c>
      <c r="AF54" s="411" vm="732">
        <v>1.9517530000000001</v>
      </c>
      <c r="AG54" s="411" vm="629">
        <v>0.86646900000000004</v>
      </c>
      <c r="AH54" s="411" vm="607">
        <v>1.0895159999999999</v>
      </c>
      <c r="AI54" s="411"/>
      <c r="AJ54" s="411"/>
      <c r="AK54" s="230"/>
    </row>
    <row r="55" spans="1:37" ht="15" customHeight="1" x14ac:dyDescent="0.35">
      <c r="A55" s="121"/>
      <c r="B55" s="54"/>
      <c r="C55" s="54"/>
      <c r="D55" s="54"/>
      <c r="E55" s="54"/>
      <c r="F55" s="54"/>
      <c r="G55" s="54"/>
      <c r="H55" s="54"/>
      <c r="I55" s="54"/>
      <c r="J55" s="54"/>
      <c r="K55" s="54"/>
      <c r="L55" s="54"/>
      <c r="M55" s="54"/>
      <c r="N55" s="54"/>
      <c r="O55" s="54"/>
      <c r="P55" s="54"/>
      <c r="Q55" s="259"/>
      <c r="R55" s="259"/>
      <c r="S55" s="298"/>
      <c r="T55" s="244"/>
      <c r="U55" s="230"/>
      <c r="V55" s="230"/>
      <c r="W55" s="230"/>
      <c r="X55" s="230"/>
      <c r="Y55" s="230"/>
      <c r="Z55" s="230"/>
      <c r="AA55" s="230"/>
      <c r="AB55" s="230"/>
      <c r="AC55" s="230"/>
      <c r="AD55" s="230"/>
      <c r="AE55" s="230"/>
      <c r="AF55" s="230"/>
      <c r="AG55" s="230"/>
      <c r="AH55" s="230"/>
      <c r="AI55" s="230"/>
      <c r="AJ55" s="230"/>
      <c r="AK55" s="230"/>
    </row>
  </sheetData>
  <pageMargins left="0.7" right="0.7" top="0.75" bottom="0.75" header="0.3" footer="0.3"/>
  <pageSetup paperSize="8" scale="72" orientation="landscape" r:id="rId1"/>
  <headerFooter>
    <oddHeader>&amp;Cs</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1a9697e-e23d-4391-a0b4-94f119fdee51">
      <Terms xmlns="http://schemas.microsoft.com/office/infopath/2007/PartnerControls"/>
    </lcf76f155ced4ddcb4097134ff3c332f>
    <TaxCatchAll xmlns="6b5758c2-2a9c-48f4-82c2-4fbc31ea74ce" xsi:nil="true"/>
    <SharedWithUsers xmlns="6b5758c2-2a9c-48f4-82c2-4fbc31ea74ce">
      <UserInfo>
        <DisplayName>CATARINA NOVAIS</DisplayName>
        <AccountId>137</AccountId>
        <AccountType/>
      </UserInfo>
    </SharedWithUsers>
    <_ip_UnifiedCompliancePolicyUIAction xmlns="http://schemas.microsoft.com/sharepoint/v3" xsi:nil="true"/>
    <_ip_UnifiedCompliancePolicyProperties xmlns="http://schemas.microsoft.com/sharepoint/v3" xsi:nil="true"/>
    <MediaLengthInSeconds xmlns="e1a9697e-e23d-4391-a0b4-94f119fdee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93DD63F1AC42448FAB07DDBA28EC5C" ma:contentTypeVersion="21" ma:contentTypeDescription="Create a new document." ma:contentTypeScope="" ma:versionID="20ad3191300c19bf48cda3fc1dc2cf06">
  <xsd:schema xmlns:xsd="http://www.w3.org/2001/XMLSchema" xmlns:xs="http://www.w3.org/2001/XMLSchema" xmlns:p="http://schemas.microsoft.com/office/2006/metadata/properties" xmlns:ns1="http://schemas.microsoft.com/sharepoint/v3" xmlns:ns2="e1a9697e-e23d-4391-a0b4-94f119fdee51" xmlns:ns3="6b5758c2-2a9c-48f4-82c2-4fbc31ea74ce" targetNamespace="http://schemas.microsoft.com/office/2006/metadata/properties" ma:root="true" ma:fieldsID="d656e7c830489dd94877dafe001801f7" ns1:_="" ns2:_="" ns3:_="">
    <xsd:import namespace="http://schemas.microsoft.com/sharepoint/v3"/>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1:_ip_UnifiedCompliancePolicyProperties" minOccurs="0"/>
                <xsd:element ref="ns1:_ip_UnifiedCompliancePolicyUIAc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B7259A-C4EE-4B78-B668-1FA0582C7391}">
  <ds:schemaRefs>
    <ds:schemaRef ds:uri="http://schemas.microsoft.com/office/2006/documentManagement/types"/>
    <ds:schemaRef ds:uri="6b5758c2-2a9c-48f4-82c2-4fbc31ea74ce"/>
    <ds:schemaRef ds:uri="http://purl.org/dc/dcmitype/"/>
    <ds:schemaRef ds:uri="http://schemas.microsoft.com/office/infopath/2007/PartnerControls"/>
    <ds:schemaRef ds:uri="e1a9697e-e23d-4391-a0b4-94f119fdee51"/>
    <ds:schemaRef ds:uri="http://schemas.microsoft.com/sharepoint/v3"/>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0C5A957-5468-473D-A949-23146E0BF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a9697e-e23d-4391-a0b4-94f119fdee51"/>
    <ds:schemaRef ds:uri="6b5758c2-2a9c-48f4-82c2-4fbc31ea74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323803-84B7-4F21-9FD5-16BF454F9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General Data</vt:lpstr>
      <vt:lpstr>Income Statement</vt:lpstr>
      <vt:lpstr>Balance Sheet</vt:lpstr>
      <vt:lpstr>Cash Flow</vt:lpstr>
      <vt:lpstr>Renewables, Clients &amp; EM</vt:lpstr>
      <vt:lpstr>Electricity Networks</vt:lpstr>
      <vt:lpstr>EDPR</vt:lpstr>
      <vt:lpstr>Ocean Winds</vt:lpstr>
      <vt:lpstr>Operating Data</vt:lpstr>
      <vt:lpstr>ESG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LOURENÇO ALVES</dc:creator>
  <cp:keywords/>
  <dc:description/>
  <cp:lastModifiedBy>PEDRO RIBEIRO HORTA</cp:lastModifiedBy>
  <cp:revision/>
  <cp:lastPrinted>2025-07-28T14:51:56Z</cp:lastPrinted>
  <dcterms:created xsi:type="dcterms:W3CDTF">2020-05-06T11:25:06Z</dcterms:created>
  <dcterms:modified xsi:type="dcterms:W3CDTF">2025-07-30T12:12:43Z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0x010100FF93DD63F1AC42448FAB07DDBA28EC5C</vt:lpwstr>
  </property>
  <property fmtid="{D5CDD505-2E9C-101B-9397-08002B2CF9AE}" pid="3" name="TaxKeyword">
    <vt:lpwstr/>
  </property>
  <property fmtid="{D5CDD505-2E9C-101B-9397-08002B2CF9AE}" pid="4" name="MSIP_Label_9811530c-902c-4b75-8616-d6c82cd1332a_Enabled">
    <vt:lpwstr>true</vt:lpwstr>
  </property>
  <property fmtid="{D5CDD505-2E9C-101B-9397-08002B2CF9AE}" pid="5" name="MSIP_Label_9811530c-902c-4b75-8616-d6c82cd1332a_SetDate">
    <vt:lpwstr>2021-11-04T17:10:15Z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3c68b62c-1f94-407e-a1e5-4df12543242e</vt:lpwstr>
  </property>
  <property fmtid="{D5CDD505-2E9C-101B-9397-08002B2CF9AE}" pid="10" name="MSIP_Label_9811530c-902c-4b75-8616-d6c82cd1332a_ContentBits">
    <vt:lpwstr>0</vt:lpwstr>
  </property>
  <property fmtid="{D5CDD505-2E9C-101B-9397-08002B2CF9AE}" pid="11" name="MediaServiceImageTags">
    <vt:lpwstr/>
  </property>
  <property fmtid="{D5CDD505-2E9C-101B-9397-08002B2CF9AE}" pid="12" name="Order">
    <vt:r8>3318400</vt:r8>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